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DMIN\Documents\INDERVALLE 2022\PLAN ANTICORRUPCION Y ATENCION CIUDADANO\SEGUNDO CUATRIMESTRE MAYO-AGOSTO\"/>
    </mc:Choice>
  </mc:AlternateContent>
  <xr:revisionPtr revIDLastSave="0" documentId="8_{365A201D-BF6B-423A-9656-D6D58F6255D4}" xr6:coauthVersionLast="44" xr6:coauthVersionMax="44" xr10:uidLastSave="{00000000-0000-0000-0000-000000000000}"/>
  <bookViews>
    <workbookView xWindow="-120" yWindow="-120" windowWidth="20730" windowHeight="11160" tabRatio="819" activeTab="1" xr2:uid="{00000000-000D-0000-FFFF-FFFF00000000}"/>
  </bookViews>
  <sheets>
    <sheet name="Data de Percepción 2022" sheetId="1" r:id="rId1"/>
    <sheet name="Sondeo Percepción 2022" sheetId="5" r:id="rId2"/>
  </sheets>
  <definedNames>
    <definedName name="_xlnm._FilterDatabase" localSheetId="0" hidden="1">'Data de Percepción 2022'!$A$1:$P$1</definedName>
  </definedName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1" i="1" l="1"/>
  <c r="P10" i="1"/>
  <c r="P9" i="1"/>
  <c r="P8" i="1"/>
  <c r="P7" i="1"/>
  <c r="P2" i="1" l="1"/>
  <c r="P6" i="1"/>
  <c r="P5" i="1"/>
  <c r="P4" i="1"/>
  <c r="P3" i="1"/>
  <c r="M37" i="5"/>
  <c r="G28" i="5"/>
  <c r="K22" i="5"/>
  <c r="I28" i="5"/>
  <c r="E37" i="5"/>
  <c r="G37" i="5"/>
  <c r="K28" i="5"/>
  <c r="M28" i="5"/>
  <c r="G22" i="5"/>
  <c r="I22" i="5"/>
  <c r="I37" i="5"/>
  <c r="E28" i="5"/>
  <c r="M22" i="5"/>
  <c r="E32" i="5"/>
  <c r="I32" i="5"/>
  <c r="E22" i="5"/>
  <c r="K37" i="5"/>
  <c r="G32" i="5"/>
  <c r="K32" i="5"/>
  <c r="M32" i="5"/>
  <c r="V32" i="5" l="1"/>
  <c r="T28" i="5"/>
  <c r="W22" i="5"/>
  <c r="U37" i="5"/>
  <c r="T37" i="5"/>
  <c r="V28" i="5"/>
  <c r="W37" i="5"/>
  <c r="T22" i="5"/>
  <c r="X32" i="5"/>
  <c r="W28" i="5"/>
  <c r="V22" i="5"/>
  <c r="U22" i="5"/>
  <c r="W32" i="5"/>
  <c r="U32" i="5"/>
  <c r="U28" i="5"/>
  <c r="X37" i="5"/>
  <c r="X28" i="5"/>
  <c r="V37" i="5"/>
  <c r="T32" i="5"/>
  <c r="X22" i="5"/>
</calcChain>
</file>

<file path=xl/sharedStrings.xml><?xml version="1.0" encoding="utf-8"?>
<sst xmlns="http://schemas.openxmlformats.org/spreadsheetml/2006/main" count="178" uniqueCount="57">
  <si>
    <t>Cali</t>
  </si>
  <si>
    <t>OBRA</t>
  </si>
  <si>
    <t>MUNICIPIO</t>
  </si>
  <si>
    <t>LOCALIDAD O BARRIO</t>
  </si>
  <si>
    <t>PREGUNTA</t>
  </si>
  <si>
    <t>A</t>
  </si>
  <si>
    <t>D</t>
  </si>
  <si>
    <t>B</t>
  </si>
  <si>
    <t>C</t>
  </si>
  <si>
    <t>TOTAL</t>
  </si>
  <si>
    <t>Etiquetas de fila</t>
  </si>
  <si>
    <t>Total general</t>
  </si>
  <si>
    <t>(Todas)</t>
  </si>
  <si>
    <t>Suma de 1</t>
  </si>
  <si>
    <t>Suma de 2</t>
  </si>
  <si>
    <t>Suma de 3</t>
  </si>
  <si>
    <t>Suma de 4</t>
  </si>
  <si>
    <t>PREGUNTA A</t>
  </si>
  <si>
    <t>PREGUNTA B</t>
  </si>
  <si>
    <t>PREGUNTA C</t>
  </si>
  <si>
    <t>PREGUNTA D</t>
  </si>
  <si>
    <t>La información que ha recibido por parte de INDERVALLE del proyecto ha sido:</t>
  </si>
  <si>
    <t>DEFICIENTE</t>
  </si>
  <si>
    <t>ACEPTABLE</t>
  </si>
  <si>
    <t>BUENA</t>
  </si>
  <si>
    <t>EXCELENTE</t>
  </si>
  <si>
    <t>Suma de 5</t>
  </si>
  <si>
    <t>MUY DEFICIENTE</t>
  </si>
  <si>
    <t>Cómo se siente frente a lo que es (o será) el proyecto:</t>
  </si>
  <si>
    <t>MUY INSATISFECHO</t>
  </si>
  <si>
    <t>INSATISFECHO</t>
  </si>
  <si>
    <t>INDIFERENTE</t>
  </si>
  <si>
    <t>SATISFECHO</t>
  </si>
  <si>
    <t>MUY SATISFECHO</t>
  </si>
  <si>
    <t>Cómo se siente en términos generales con la participación de los diferentes actores involucrados en el proyecto: (INDERVALLE), el contratista de obra, la interventoría, la comunidad</t>
  </si>
  <si>
    <t>Cómo se siente frente a los beneficios que se entregan o serán entregados por el proyecto a su comunidad</t>
  </si>
  <si>
    <t>CONTRATISTA</t>
  </si>
  <si>
    <t>INSTITUTO DEL DEPORTE, LA EDUCACIÓN FÍSICA Y LA RECREACIÓN DEL VALLE DEL CAUCA
CUANTIFICACIÓN DEL SONDEO DE PERCEPCIÓN CIUDADANA AUDITORIAS VISIBLES</t>
  </si>
  <si>
    <t>No. DE CONTRATO</t>
  </si>
  <si>
    <t>INTERVENTORÍA</t>
  </si>
  <si>
    <t>SUPERVISOR</t>
  </si>
  <si>
    <t>RECURSOS</t>
  </si>
  <si>
    <t>FECHA REUNIÓN</t>
  </si>
  <si>
    <t>(en blanco)</t>
  </si>
  <si>
    <t>Febrero</t>
  </si>
  <si>
    <t>E</t>
  </si>
  <si>
    <t>Nacional</t>
  </si>
  <si>
    <t>Adecuación escenario</t>
  </si>
  <si>
    <t>3346-2020</t>
  </si>
  <si>
    <t>Regalías</t>
  </si>
  <si>
    <t>Consorcio Escenarios Deportivos CM 2020</t>
  </si>
  <si>
    <t>Consorcio Valle Deportivo</t>
  </si>
  <si>
    <t>Ing. Maria Alejandra Cabal</t>
  </si>
  <si>
    <t>Santander</t>
  </si>
  <si>
    <t>Gimnasio al aire libre</t>
  </si>
  <si>
    <t>Ing. Ma. Eugenia Pérez</t>
  </si>
  <si>
    <t>OBRAS A INICIAR EN 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</si>
</sst>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2" borderId="0" xfId="0" applyFill="1" applyProtection="1"/>
    <xf numFmtId="164" fontId="5" fillId="2" borderId="0" xfId="1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4" fillId="2" borderId="0" xfId="0" applyFont="1" applyFill="1" applyBorder="1" applyAlignment="1" applyProtection="1">
      <alignment vertical="center" wrapText="1"/>
    </xf>
    <xf numFmtId="0" fontId="0" fillId="2" borderId="0" xfId="0" applyFill="1" applyBorder="1" applyProtection="1"/>
    <xf numFmtId="0" fontId="0" fillId="2" borderId="0" xfId="0" applyFill="1" applyAlignment="1" applyProtection="1">
      <alignment horizontal="left"/>
    </xf>
    <xf numFmtId="0" fontId="0" fillId="2" borderId="0" xfId="0" applyNumberFormat="1" applyFill="1" applyProtection="1"/>
    <xf numFmtId="0" fontId="0" fillId="2" borderId="0" xfId="0" applyFill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 wrapText="1"/>
    </xf>
    <xf numFmtId="0" fontId="0" fillId="2" borderId="0" xfId="0" applyFill="1" applyBorder="1" applyAlignment="1" applyProtection="1">
      <alignment vertical="center" wrapText="1"/>
    </xf>
    <xf numFmtId="0" fontId="5" fillId="2" borderId="0" xfId="0" applyFont="1" applyFill="1" applyAlignment="1" applyProtection="1">
      <alignment vertical="center" wrapText="1"/>
    </xf>
    <xf numFmtId="0" fontId="1" fillId="2" borderId="0" xfId="0" applyFont="1" applyFill="1" applyBorder="1" applyAlignment="1" applyProtection="1">
      <alignment vertical="center" wrapText="1"/>
    </xf>
    <xf numFmtId="0" fontId="0" fillId="2" borderId="0" xfId="0" applyFill="1"/>
    <xf numFmtId="0" fontId="2" fillId="2" borderId="0" xfId="0" applyFont="1" applyFill="1" applyAlignment="1" applyProtection="1"/>
    <xf numFmtId="14" fontId="0" fillId="0" borderId="0" xfId="0" applyNumberFormat="1" applyBorder="1" applyAlignment="1">
      <alignment horizontal="center"/>
    </xf>
    <xf numFmtId="0" fontId="2" fillId="2" borderId="0" xfId="0" applyFont="1" applyFill="1" applyAlignment="1" applyProtection="1">
      <alignment horizontal="center"/>
    </xf>
    <xf numFmtId="0" fontId="0" fillId="2" borderId="5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center" wrapText="1"/>
    </xf>
    <xf numFmtId="0" fontId="0" fillId="2" borderId="5" xfId="0" applyFill="1" applyBorder="1" applyAlignment="1" applyProtection="1">
      <alignment horizontal="center" wrapText="1"/>
    </xf>
    <xf numFmtId="0" fontId="0" fillId="2" borderId="6" xfId="0" applyFill="1" applyBorder="1" applyAlignment="1" applyProtection="1">
      <alignment horizontal="center" wrapText="1"/>
    </xf>
    <xf numFmtId="0" fontId="0" fillId="2" borderId="4" xfId="0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orcentaje" xfId="1" builtinId="5"/>
  </cellStyles>
  <dxfs count="18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'Sondeo Percepción 2022'!$T$21:$X$21</c:f>
              <c:strCache>
                <c:ptCount val="5"/>
                <c:pt idx="0">
                  <c:v>MUY DEFICIENTE</c:v>
                </c:pt>
                <c:pt idx="1">
                  <c:v>DEFICIENTE</c:v>
                </c:pt>
                <c:pt idx="2">
                  <c:v>ACEPTABLE</c:v>
                </c:pt>
                <c:pt idx="3">
                  <c:v>BUENA</c:v>
                </c:pt>
                <c:pt idx="4">
                  <c:v>EXCELENTE</c:v>
                </c:pt>
              </c:strCache>
            </c:strRef>
          </c:cat>
          <c:val>
            <c:numRef>
              <c:f>'Sondeo Percepción 2022'!$T$22:$X$22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7.6923076923076927E-2</c:v>
                </c:pt>
                <c:pt idx="3">
                  <c:v>0.46153846153846156</c:v>
                </c:pt>
                <c:pt idx="4">
                  <c:v>0.46153846153846156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D-49C8-9B8E-5CEF8CFBA1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2127174864"/>
        <c:axId val="2127183568"/>
      </c:barChart>
      <c:catAx>
        <c:axId val="2127174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7183568"/>
        <c:crosses val="autoZero"/>
        <c:auto val="1"/>
        <c:lblAlgn val="ctr"/>
        <c:lblOffset val="100"/>
        <c:noMultiLvlLbl val="0"/>
      </c:catAx>
      <c:valAx>
        <c:axId val="2127183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717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306088173426833"/>
          <c:y val="4.8268718819280181E-2"/>
          <c:w val="0.50099987501562304"/>
          <c:h val="0.7802521505860543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'Sondeo Percepción 2022'!$T$27:$X$27</c:f>
              <c:strCache>
                <c:ptCount val="5"/>
                <c:pt idx="0">
                  <c:v>MUY INSATISFECHO</c:v>
                </c:pt>
                <c:pt idx="1">
                  <c:v>INSATISFECHO</c:v>
                </c:pt>
                <c:pt idx="2">
                  <c:v>INDIFERENTE</c:v>
                </c:pt>
                <c:pt idx="3">
                  <c:v>SATISFECHO</c:v>
                </c:pt>
                <c:pt idx="4">
                  <c:v>MUY SATISFECHO</c:v>
                </c:pt>
              </c:strCache>
            </c:strRef>
          </c:cat>
          <c:val>
            <c:numRef>
              <c:f>'Sondeo Percepción 2022'!$T$28:$X$28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0.69230769230769229</c:v>
                </c:pt>
                <c:pt idx="4">
                  <c:v>0.30769230769230771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46-47EA-A55A-3639C4409D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2127175408"/>
        <c:axId val="2127176496"/>
      </c:barChart>
      <c:catAx>
        <c:axId val="2127175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7176496"/>
        <c:crosses val="autoZero"/>
        <c:auto val="1"/>
        <c:lblAlgn val="ctr"/>
        <c:lblOffset val="100"/>
        <c:noMultiLvlLbl val="0"/>
      </c:catAx>
      <c:valAx>
        <c:axId val="2127176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7175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'Sondeo Percepción 2022'!$T$31:$X$31</c:f>
              <c:strCache>
                <c:ptCount val="5"/>
                <c:pt idx="0">
                  <c:v>MUY INSATISFECHO</c:v>
                </c:pt>
                <c:pt idx="1">
                  <c:v>INSATISFECHO</c:v>
                </c:pt>
                <c:pt idx="2">
                  <c:v>INDIFERENTE</c:v>
                </c:pt>
                <c:pt idx="3">
                  <c:v>SATISFECHO</c:v>
                </c:pt>
                <c:pt idx="4">
                  <c:v>MUY SATISFECHO</c:v>
                </c:pt>
              </c:strCache>
            </c:strRef>
          </c:cat>
          <c:val>
            <c:numRef>
              <c:f>'Sondeo Percepción 2022'!$T$32:$X$32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0.53846153846153844</c:v>
                </c:pt>
                <c:pt idx="4">
                  <c:v>0.46153846153846156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17-4026-8AF6-B6C46B99C4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2127184112"/>
        <c:axId val="2127177584"/>
      </c:barChart>
      <c:catAx>
        <c:axId val="2127184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7177584"/>
        <c:crosses val="autoZero"/>
        <c:auto val="1"/>
        <c:lblAlgn val="ctr"/>
        <c:lblOffset val="100"/>
        <c:noMultiLvlLbl val="0"/>
      </c:catAx>
      <c:valAx>
        <c:axId val="2127177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7184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'Sondeo Percepción 2022'!$T$36:$X$36</c:f>
              <c:strCache>
                <c:ptCount val="5"/>
                <c:pt idx="0">
                  <c:v>MUY INSATISFECHO</c:v>
                </c:pt>
                <c:pt idx="1">
                  <c:v>INSATISFECHO</c:v>
                </c:pt>
                <c:pt idx="2">
                  <c:v>INDIFERENTE</c:v>
                </c:pt>
                <c:pt idx="3">
                  <c:v>SATISFECHO</c:v>
                </c:pt>
                <c:pt idx="4">
                  <c:v>MUY SATISFECHO</c:v>
                </c:pt>
              </c:strCache>
            </c:strRef>
          </c:cat>
          <c:val>
            <c:numRef>
              <c:f>'Sondeo Percepción 2022'!$T$37:$X$37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0.53846153846153844</c:v>
                </c:pt>
                <c:pt idx="4">
                  <c:v>0.46153846153846156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E-4EC3-B929-A0CB5E9C3B2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2127178128"/>
        <c:axId val="2127178672"/>
      </c:barChart>
      <c:catAx>
        <c:axId val="2127178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7178672"/>
        <c:crosses val="autoZero"/>
        <c:auto val="1"/>
        <c:lblAlgn val="ctr"/>
        <c:lblOffset val="100"/>
        <c:noMultiLvlLbl val="0"/>
      </c:catAx>
      <c:valAx>
        <c:axId val="2127178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717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2</xdr:col>
      <xdr:colOff>532068</xdr:colOff>
      <xdr:row>6</xdr:row>
      <xdr:rowOff>92393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14300"/>
          <a:ext cx="2017968" cy="1121093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533400</xdr:colOff>
      <xdr:row>0</xdr:row>
      <xdr:rowOff>0</xdr:rowOff>
    </xdr:from>
    <xdr:to>
      <xdr:col>15</xdr:col>
      <xdr:colOff>133350</xdr:colOff>
      <xdr:row>7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4850" y="0"/>
          <a:ext cx="1371600" cy="1371600"/>
        </a:xfrm>
        <a:prstGeom prst="rect">
          <a:avLst/>
        </a:prstGeom>
      </xdr:spPr>
    </xdr:pic>
    <xdr:clientData/>
  </xdr:twoCellAnchor>
  <xdr:twoCellAnchor>
    <xdr:from>
      <xdr:col>14</xdr:col>
      <xdr:colOff>123825</xdr:colOff>
      <xdr:row>8</xdr:row>
      <xdr:rowOff>142876</xdr:rowOff>
    </xdr:from>
    <xdr:to>
      <xdr:col>18</xdr:col>
      <xdr:colOff>542925</xdr:colOff>
      <xdr:row>22</xdr:row>
      <xdr:rowOff>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123825</xdr:colOff>
      <xdr:row>22</xdr:row>
      <xdr:rowOff>90487</xdr:rowOff>
    </xdr:from>
    <xdr:to>
      <xdr:col>18</xdr:col>
      <xdr:colOff>542924</xdr:colOff>
      <xdr:row>28</xdr:row>
      <xdr:rowOff>19050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133350</xdr:colOff>
      <xdr:row>28</xdr:row>
      <xdr:rowOff>109538</xdr:rowOff>
    </xdr:from>
    <xdr:to>
      <xdr:col>18</xdr:col>
      <xdr:colOff>533400</xdr:colOff>
      <xdr:row>32</xdr:row>
      <xdr:rowOff>38101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142875</xdr:colOff>
      <xdr:row>32</xdr:row>
      <xdr:rowOff>128587</xdr:rowOff>
    </xdr:from>
    <xdr:to>
      <xdr:col>18</xdr:col>
      <xdr:colOff>533400</xdr:colOff>
      <xdr:row>37</xdr:row>
      <xdr:rowOff>19050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elipe" refreshedDate="44680.641764467589" createdVersion="5" refreshedVersion="5" minRefreshableVersion="3" recordCount="11" xr:uid="{00000000-000A-0000-FFFF-FFFF00000000}">
  <cacheSource type="worksheet">
    <worksheetSource ref="A1:P1048576" sheet="Data de Percepción 2022"/>
  </cacheSource>
  <cacheFields count="16">
    <cacheField name="MUNICIPIO" numFmtId="0">
      <sharedItems containsBlank="1" count="20">
        <s v="Cali"/>
        <m/>
        <s v="Trujillo" u="1"/>
        <s v="Pradera" u="1"/>
        <s v="La Unión" u="1"/>
        <s v="Toro" u="1"/>
        <s v="Yumbo" u="1"/>
        <s v="Yotoco" u="1"/>
        <s v="La Victoria" u="1"/>
        <s v="Buenaventura" u="1"/>
        <s v="Sevilla" u="1"/>
        <s v="Tulua" u="1"/>
        <s v="Florida" u="1"/>
        <s v="La Cumbre" u="1"/>
        <s v="Obando" u="1"/>
        <s v="Andalucia" u="1"/>
        <s v="Vijes" u="1"/>
        <s v="Caicedonia" u="1"/>
        <s v="Jamundi" u="1"/>
        <s v="San Pedro" u="1"/>
      </sharedItems>
    </cacheField>
    <cacheField name="LOCALIDAD O BARRIO" numFmtId="0">
      <sharedItems containsBlank="1" count="55">
        <s v="Nacional"/>
        <s v="Santander"/>
        <m/>
        <s v="Bitaco" u="1"/>
        <s v="Ciudad Cordoba" u="1"/>
        <s v="La Estancia" u="1"/>
        <s v="La Isla" u="1"/>
        <s v="Bellavista" u="1"/>
        <s v="Jorge Sawadsky" u="1"/>
        <s v="Coliseo Voleybol" u="1"/>
        <s v="Gran Limonar" u="1"/>
        <s v="Jorge Zawadsky" u="1"/>
        <s v="Manuela Beltran" u="1"/>
        <s v="Alcazares" u="1"/>
        <s v="Jorge Isaacs" u="1"/>
        <s v="Ciudadela Deportiva" u="1"/>
        <s v="Huasanó" u="1"/>
        <s v="El Remolino" u="1"/>
        <s v="El Pondaje" u="1"/>
        <s v="Lomitas" u="1"/>
        <s v="Patinodromo Mundialista" u="1"/>
        <s v="Obando" u="1"/>
        <s v="Calima" u="1"/>
        <s v="La Victoria" u="1"/>
        <s v="La Primavera" u="1"/>
        <s v="El Refugio" u="1"/>
        <s v="Mayapán" u="1"/>
        <s v="San Antonio" u="1"/>
        <s v="Gaitan" u="1"/>
        <s v="Pto Merizalde" u="1"/>
        <s v="La Merced" u="1"/>
        <s v="Miravalles" u="1"/>
        <s v="El Tambor" u="1"/>
        <s v="Bolivariano" u="1"/>
        <s v="Aguacatal" u="1"/>
        <s v="Quintas de Bolivar" u="1"/>
        <s v="Huaqueros" u="1"/>
        <s v="Andalucia" u="1"/>
        <s v="San Pedro Claver" u="1"/>
        <s v="Salomia" u="1"/>
        <s v="Arboleda" u="1"/>
        <s v="Sevilla" u="1"/>
        <s v="Villacolombia" u="1"/>
        <s v="La Marina - Morante" u="1"/>
        <s v="Aures" u="1"/>
        <s v="El Llanito" u="1"/>
        <s v="Cabecera" u="1"/>
        <s v="Horizontes" u="1"/>
        <s v="El Bohío" u="1"/>
        <s v="12 de Octubre" u="1"/>
        <s v="Parque Recreacional" u="1"/>
        <s v="Estadio" u="1"/>
        <s v="Prados de Oriente" u="1"/>
        <s v="Guabal" u="1"/>
        <s v="Farallones" u="1"/>
      </sharedItems>
    </cacheField>
    <cacheField name="OBRA" numFmtId="0">
      <sharedItems containsBlank="1"/>
    </cacheField>
    <cacheField name="No. DE CONTRATO" numFmtId="0">
      <sharedItems containsBlank="1"/>
    </cacheField>
    <cacheField name="RECURSOS" numFmtId="0">
      <sharedItems containsBlank="1"/>
    </cacheField>
    <cacheField name="FECHA REUNIÓN" numFmtId="0">
      <sharedItems containsBlank="1"/>
    </cacheField>
    <cacheField name="CONTRATISTA" numFmtId="0">
      <sharedItems containsBlank="1"/>
    </cacheField>
    <cacheField name="INTERVENTORÍA" numFmtId="0">
      <sharedItems containsBlank="1"/>
    </cacheField>
    <cacheField name="SUPERVISOR" numFmtId="0">
      <sharedItems containsBlank="1"/>
    </cacheField>
    <cacheField name="PREGUNTA" numFmtId="0">
      <sharedItems containsBlank="1" count="6">
        <s v="A"/>
        <s v="B"/>
        <s v="C"/>
        <s v="D"/>
        <s v="E"/>
        <m/>
      </sharedItems>
    </cacheField>
    <cacheField name="1" numFmtId="0">
      <sharedItems containsString="0" containsBlank="1" containsNumber="1" containsInteger="1" minValue="0" maxValue="0"/>
    </cacheField>
    <cacheField name="2" numFmtId="0">
      <sharedItems containsString="0" containsBlank="1" containsNumber="1" containsInteger="1" minValue="0" maxValue="0"/>
    </cacheField>
    <cacheField name="3" numFmtId="0">
      <sharedItems containsString="0" containsBlank="1" containsNumber="1" containsInteger="1" minValue="0" maxValue="1"/>
    </cacheField>
    <cacheField name="4" numFmtId="0">
      <sharedItems containsString="0" containsBlank="1" containsNumber="1" containsInteger="1" minValue="0" maxValue="5"/>
    </cacheField>
    <cacheField name="5" numFmtId="0">
      <sharedItems containsString="0" containsBlank="1" containsNumber="1" containsInteger="1" minValue="0" maxValue="4"/>
    </cacheField>
    <cacheField name="TOTAL" numFmtId="0">
      <sharedItems containsString="0" containsBlank="1" containsNumber="1" containsInteger="1" minValue="0" maxValue="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x v="0"/>
    <x v="0"/>
    <s v="Adecuación escenario"/>
    <s v="3346-2020"/>
    <s v="Regalías"/>
    <s v="Febrero"/>
    <s v="Consorcio Escenarios Deportivos CM 2020"/>
    <s v="Consorcio Valle Deportivo"/>
    <s v="Ing. Maria Alejandra Cabal"/>
    <x v="0"/>
    <n v="0"/>
    <n v="0"/>
    <n v="1"/>
    <n v="2"/>
    <n v="3"/>
    <n v="6"/>
  </r>
  <r>
    <x v="0"/>
    <x v="0"/>
    <s v="Adecuación escenario"/>
    <s v="3346-2020"/>
    <s v="Regalías"/>
    <s v="Febrero"/>
    <s v="Consorcio Escenarios Deportivos CM 2020"/>
    <s v="Consorcio Valle Deportivo"/>
    <s v="Ing. Maria Alejandra Cabal"/>
    <x v="1"/>
    <n v="0"/>
    <n v="0"/>
    <n v="0"/>
    <n v="4"/>
    <n v="2"/>
    <n v="6"/>
  </r>
  <r>
    <x v="0"/>
    <x v="0"/>
    <s v="Adecuación escenario"/>
    <s v="3346-2020"/>
    <s v="Regalías"/>
    <s v="Febrero"/>
    <s v="Consorcio Escenarios Deportivos CM 2020"/>
    <s v="Consorcio Valle Deportivo"/>
    <s v="Ing. Maria Alejandra Cabal"/>
    <x v="2"/>
    <n v="0"/>
    <n v="0"/>
    <n v="0"/>
    <n v="2"/>
    <n v="4"/>
    <n v="6"/>
  </r>
  <r>
    <x v="0"/>
    <x v="0"/>
    <s v="Adecuación escenario"/>
    <s v="3346-2020"/>
    <s v="Regalías"/>
    <s v="Febrero"/>
    <s v="Consorcio Escenarios Deportivos CM 2020"/>
    <s v="Consorcio Valle Deportivo"/>
    <s v="Ing. Maria Alejandra Cabal"/>
    <x v="3"/>
    <n v="0"/>
    <n v="0"/>
    <n v="0"/>
    <n v="2"/>
    <n v="4"/>
    <n v="6"/>
  </r>
  <r>
    <x v="0"/>
    <x v="0"/>
    <s v="Adecuación escenario"/>
    <s v="3346-2020"/>
    <s v="Regalías"/>
    <s v="Febrero"/>
    <s v="Consorcio Escenarios Deportivos CM 2020"/>
    <s v="Consorcio Valle Deportivo"/>
    <s v="Ing. Maria Alejandra Cabal"/>
    <x v="4"/>
    <n v="0"/>
    <n v="0"/>
    <n v="0"/>
    <n v="3"/>
    <n v="3"/>
    <n v="6"/>
  </r>
  <r>
    <x v="0"/>
    <x v="1"/>
    <s v="Gimnasio al aire libre"/>
    <s v="3346-2020"/>
    <s v="Regalías"/>
    <s v="Febrero"/>
    <s v="Consorcio Escenarios Deportivos CM 2020"/>
    <s v="Consorcio Valle Deportivo"/>
    <s v="Ing. Ma. Eugenia Pérez"/>
    <x v="0"/>
    <n v="0"/>
    <n v="0"/>
    <n v="0"/>
    <n v="4"/>
    <n v="3"/>
    <n v="7"/>
  </r>
  <r>
    <x v="0"/>
    <x v="1"/>
    <s v="Gimnasio al aire libre"/>
    <s v="3346-2020"/>
    <s v="Regalías"/>
    <s v="Febrero"/>
    <s v="Consorcio Escenarios Deportivos CM 2020"/>
    <s v="Consorcio Valle Deportivo"/>
    <s v="Ing. Ma. Eugenia Pérez"/>
    <x v="1"/>
    <n v="0"/>
    <n v="0"/>
    <n v="0"/>
    <n v="5"/>
    <n v="2"/>
    <n v="7"/>
  </r>
  <r>
    <x v="0"/>
    <x v="1"/>
    <s v="Gimnasio al aire libre"/>
    <s v="3346-2020"/>
    <s v="Regalías"/>
    <s v="Febrero"/>
    <s v="Consorcio Escenarios Deportivos CM 2020"/>
    <s v="Consorcio Valle Deportivo"/>
    <s v="Ing. Ma. Eugenia Pérez"/>
    <x v="2"/>
    <n v="0"/>
    <n v="0"/>
    <n v="0"/>
    <n v="5"/>
    <n v="2"/>
    <n v="7"/>
  </r>
  <r>
    <x v="0"/>
    <x v="1"/>
    <s v="Gimnasio al aire libre"/>
    <s v="3346-2020"/>
    <s v="Regalías"/>
    <s v="Febrero"/>
    <s v="Consorcio Escenarios Deportivos CM 2020"/>
    <s v="Consorcio Valle Deportivo"/>
    <s v="Ing. Ma. Eugenia Pérez"/>
    <x v="3"/>
    <n v="0"/>
    <n v="0"/>
    <n v="0"/>
    <n v="5"/>
    <n v="2"/>
    <n v="7"/>
  </r>
  <r>
    <x v="0"/>
    <x v="1"/>
    <s v="Gimnasio al aire libre"/>
    <s v="3346-2020"/>
    <s v="Regalías"/>
    <s v="Febrero"/>
    <s v="Consorcio Escenarios Deportivos CM 2020"/>
    <s v="Consorcio Valle Deportivo"/>
    <s v="Ing. Ma. Eugenia Pérez"/>
    <x v="4"/>
    <n v="0"/>
    <n v="0"/>
    <n v="0"/>
    <n v="0"/>
    <n v="0"/>
    <n v="0"/>
  </r>
  <r>
    <x v="1"/>
    <x v="2"/>
    <m/>
    <m/>
    <m/>
    <m/>
    <m/>
    <m/>
    <m/>
    <x v="5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B11:G18" firstHeaderRow="0" firstDataRow="1" firstDataCol="1" rowPageCount="2" colPageCount="1"/>
  <pivotFields count="16">
    <pivotField axis="axisPage" multipleItemSelectionAllowed="1" showAll="0">
      <items count="21">
        <item m="1" x="15"/>
        <item m="1" x="17"/>
        <item x="0"/>
        <item m="1" x="4"/>
        <item m="1" x="8"/>
        <item m="1" x="14"/>
        <item m="1" x="10"/>
        <item m="1" x="2"/>
        <item m="1" x="16"/>
        <item x="1"/>
        <item m="1" x="7"/>
        <item m="1" x="5"/>
        <item m="1" x="3"/>
        <item m="1" x="13"/>
        <item m="1" x="9"/>
        <item m="1" x="11"/>
        <item m="1" x="19"/>
        <item m="1" x="18"/>
        <item m="1" x="12"/>
        <item m="1" x="6"/>
        <item t="default"/>
      </items>
    </pivotField>
    <pivotField axis="axisPage" multipleItemSelectionAllowed="1" showAll="0">
      <items count="56">
        <item m="1" x="49"/>
        <item m="1" x="37"/>
        <item m="1" x="44"/>
        <item m="1" x="7"/>
        <item m="1" x="32"/>
        <item m="1" x="16"/>
        <item m="1" x="23"/>
        <item m="1" x="12"/>
        <item m="1" x="26"/>
        <item m="1" x="21"/>
        <item m="1" x="38"/>
        <item m="1" x="41"/>
        <item x="2"/>
        <item m="1" x="25"/>
        <item m="1" x="50"/>
        <item m="1" x="27"/>
        <item m="1" x="48"/>
        <item m="1" x="54"/>
        <item m="1" x="33"/>
        <item m="1" x="18"/>
        <item m="1" x="15"/>
        <item m="1" x="30"/>
        <item m="1" x="10"/>
        <item m="1" x="51"/>
        <item m="1" x="31"/>
        <item m="1" x="42"/>
        <item m="1" x="40"/>
        <item m="1" x="46"/>
        <item m="1" x="3"/>
        <item m="1" x="14"/>
        <item m="1" x="9"/>
        <item m="1" x="29"/>
        <item m="1" x="28"/>
        <item m="1" x="52"/>
        <item m="1" x="43"/>
        <item m="1" x="36"/>
        <item m="1" x="39"/>
        <item m="1" x="24"/>
        <item m="1" x="19"/>
        <item m="1" x="8"/>
        <item m="1" x="11"/>
        <item m="1" x="53"/>
        <item m="1" x="20"/>
        <item m="1" x="35"/>
        <item m="1" x="17"/>
        <item m="1" x="45"/>
        <item m="1" x="47"/>
        <item m="1" x="5"/>
        <item m="1" x="6"/>
        <item m="1" x="13"/>
        <item m="1" x="22"/>
        <item m="1" x="34"/>
        <item m="1" x="4"/>
        <item x="0"/>
        <item x="1"/>
        <item t="default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multipleItemSelectionAllowed="1" showAll="0" defaultSubtotal="0"/>
    <pivotField axis="axisRow" showAll="0">
      <items count="7">
        <item x="0"/>
        <item x="1"/>
        <item x="2"/>
        <item x="3"/>
        <item x="5"/>
        <item x="4"/>
        <item t="default"/>
      </items>
    </pivotField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showAll="0"/>
  </pivotFields>
  <rowFields count="1">
    <field x="9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2">
    <pageField fld="0" hier="-1"/>
    <pageField fld="1" hier="-1"/>
  </pageFields>
  <dataFields count="5">
    <dataField name="Suma de 1" fld="10" baseField="5" baseItem="0"/>
    <dataField name="Suma de 2" fld="11" baseField="5" baseItem="0"/>
    <dataField name="Suma de 3" fld="12" baseField="5" baseItem="0"/>
    <dataField name="Suma de 4" fld="13" baseField="5" baseItem="0"/>
    <dataField name="Suma de 5" fld="14" baseField="5" baseItem="0"/>
  </dataFields>
  <formats count="18"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9" type="button" dataOnly="0" labelOnly="1" outline="0" axis="axisRow" fieldPosition="0"/>
    </format>
    <format dxfId="14">
      <pivotArea dataOnly="0" labelOnly="1" fieldPosition="0">
        <references count="1">
          <reference field="9" count="4">
            <x v="0"/>
            <x v="1"/>
            <x v="2"/>
            <x v="3"/>
          </reference>
        </references>
      </pivotArea>
    </format>
    <format dxfId="13">
      <pivotArea dataOnly="0" labelOnly="1" grandRow="1" outline="0" fieldPosition="0"/>
    </format>
    <format dxfId="1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9" type="button" dataOnly="0" labelOnly="1" outline="0" axis="axisRow" fieldPosition="0"/>
    </format>
    <format dxfId="8">
      <pivotArea dataOnly="0" labelOnly="1" fieldPosition="0">
        <references count="1">
          <reference field="9" count="0"/>
        </references>
      </pivotArea>
    </format>
    <format dxfId="7">
      <pivotArea dataOnly="0" labelOnly="1" grandRow="1" outline="0" fieldPosition="0"/>
    </format>
    <format dxfId="6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9" type="button" dataOnly="0" labelOnly="1" outline="0" axis="axisRow" fieldPosition="0"/>
    </format>
    <format dxfId="2">
      <pivotArea dataOnly="0" labelOnly="1" fieldPosition="0">
        <references count="1">
          <reference field="9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opLeftCell="G1" workbookViewId="0">
      <pane ySplit="1" topLeftCell="A2" activePane="bottomLeft" state="frozen"/>
      <selection pane="bottomLeft" activeCell="J2" sqref="J2:P6"/>
    </sheetView>
  </sheetViews>
  <sheetFormatPr baseColWidth="10" defaultRowHeight="15" x14ac:dyDescent="0.25"/>
  <cols>
    <col min="1" max="1" width="15.7109375" style="2" bestFit="1" customWidth="1"/>
    <col min="2" max="2" width="15.85546875" style="2" customWidth="1"/>
    <col min="3" max="3" width="37.28515625" style="2" bestFit="1" customWidth="1"/>
    <col min="4" max="4" width="21.85546875" style="2" bestFit="1" customWidth="1"/>
    <col min="5" max="5" width="14.85546875" style="2" bestFit="1" customWidth="1"/>
    <col min="6" max="6" width="14.85546875" style="2" customWidth="1"/>
    <col min="7" max="9" width="28.85546875" style="2" customWidth="1"/>
    <col min="10" max="10" width="11.42578125" style="2"/>
    <col min="11" max="11" width="17.140625" style="2" customWidth="1"/>
    <col min="12" max="12" width="14.140625" style="2" customWidth="1"/>
    <col min="13" max="13" width="12.42578125" style="2" customWidth="1"/>
    <col min="14" max="16384" width="11.42578125" style="2"/>
  </cols>
  <sheetData>
    <row r="1" spans="1:16" s="1" customFormat="1" ht="30" x14ac:dyDescent="0.25">
      <c r="A1" s="1" t="s">
        <v>2</v>
      </c>
      <c r="B1" s="1" t="s">
        <v>3</v>
      </c>
      <c r="C1" s="1" t="s">
        <v>1</v>
      </c>
      <c r="D1" s="1" t="s">
        <v>38</v>
      </c>
      <c r="E1" s="1" t="s">
        <v>41</v>
      </c>
      <c r="F1" s="1" t="s">
        <v>42</v>
      </c>
      <c r="G1" s="1" t="s">
        <v>36</v>
      </c>
      <c r="H1" s="1" t="s">
        <v>39</v>
      </c>
      <c r="I1" s="1" t="s">
        <v>40</v>
      </c>
      <c r="J1" s="1" t="s">
        <v>4</v>
      </c>
      <c r="K1" s="1">
        <v>1</v>
      </c>
      <c r="L1" s="1">
        <v>2</v>
      </c>
      <c r="M1" s="1">
        <v>3</v>
      </c>
      <c r="N1" s="1">
        <v>4</v>
      </c>
      <c r="O1" s="1">
        <v>5</v>
      </c>
      <c r="P1" s="1" t="s">
        <v>9</v>
      </c>
    </row>
    <row r="2" spans="1:16" x14ac:dyDescent="0.25">
      <c r="A2" s="2" t="s">
        <v>0</v>
      </c>
      <c r="B2" s="2" t="s">
        <v>46</v>
      </c>
      <c r="C2" s="2" t="s">
        <v>47</v>
      </c>
      <c r="D2" s="2" t="s">
        <v>48</v>
      </c>
      <c r="E2" s="17" t="s">
        <v>49</v>
      </c>
      <c r="F2" s="2" t="s">
        <v>44</v>
      </c>
      <c r="G2" t="s">
        <v>50</v>
      </c>
      <c r="H2" t="s">
        <v>51</v>
      </c>
      <c r="I2" t="s">
        <v>52</v>
      </c>
      <c r="J2" s="2" t="s">
        <v>5</v>
      </c>
      <c r="K2" s="2">
        <v>0</v>
      </c>
      <c r="L2" s="2">
        <v>0</v>
      </c>
      <c r="M2" s="2">
        <v>1</v>
      </c>
      <c r="N2" s="2">
        <v>2</v>
      </c>
      <c r="O2" s="2">
        <v>3</v>
      </c>
      <c r="P2" s="2">
        <f t="shared" ref="P2:P11" si="0">SUM(K2:O2)</f>
        <v>6</v>
      </c>
    </row>
    <row r="3" spans="1:16" x14ac:dyDescent="0.25">
      <c r="A3" s="2" t="s">
        <v>0</v>
      </c>
      <c r="B3" s="2" t="s">
        <v>46</v>
      </c>
      <c r="C3" s="2" t="s">
        <v>47</v>
      </c>
      <c r="D3" s="2" t="s">
        <v>48</v>
      </c>
      <c r="E3" s="17" t="s">
        <v>49</v>
      </c>
      <c r="F3" s="2" t="s">
        <v>44</v>
      </c>
      <c r="G3" t="s">
        <v>50</v>
      </c>
      <c r="H3" t="s">
        <v>51</v>
      </c>
      <c r="I3" t="s">
        <v>52</v>
      </c>
      <c r="J3" s="2" t="s">
        <v>7</v>
      </c>
      <c r="K3" s="2">
        <v>0</v>
      </c>
      <c r="L3" s="2">
        <v>0</v>
      </c>
      <c r="M3" s="2">
        <v>0</v>
      </c>
      <c r="N3" s="2">
        <v>4</v>
      </c>
      <c r="O3" s="2">
        <v>2</v>
      </c>
      <c r="P3" s="2">
        <f t="shared" si="0"/>
        <v>6</v>
      </c>
    </row>
    <row r="4" spans="1:16" x14ac:dyDescent="0.25">
      <c r="A4" s="2" t="s">
        <v>0</v>
      </c>
      <c r="B4" s="2" t="s">
        <v>46</v>
      </c>
      <c r="C4" s="2" t="s">
        <v>47</v>
      </c>
      <c r="D4" s="2" t="s">
        <v>48</v>
      </c>
      <c r="E4" s="17" t="s">
        <v>49</v>
      </c>
      <c r="F4" s="2" t="s">
        <v>44</v>
      </c>
      <c r="G4" t="s">
        <v>50</v>
      </c>
      <c r="H4" t="s">
        <v>51</v>
      </c>
      <c r="I4" t="s">
        <v>52</v>
      </c>
      <c r="J4" s="2" t="s">
        <v>8</v>
      </c>
      <c r="K4" s="2">
        <v>0</v>
      </c>
      <c r="L4" s="2">
        <v>0</v>
      </c>
      <c r="M4" s="2">
        <v>0</v>
      </c>
      <c r="N4" s="2">
        <v>2</v>
      </c>
      <c r="O4" s="2">
        <v>4</v>
      </c>
      <c r="P4" s="2">
        <f t="shared" si="0"/>
        <v>6</v>
      </c>
    </row>
    <row r="5" spans="1:16" x14ac:dyDescent="0.25">
      <c r="A5" s="2" t="s">
        <v>0</v>
      </c>
      <c r="B5" s="2" t="s">
        <v>46</v>
      </c>
      <c r="C5" s="2" t="s">
        <v>47</v>
      </c>
      <c r="D5" s="2" t="s">
        <v>48</v>
      </c>
      <c r="E5" s="17" t="s">
        <v>49</v>
      </c>
      <c r="F5" s="2" t="s">
        <v>44</v>
      </c>
      <c r="G5" t="s">
        <v>50</v>
      </c>
      <c r="H5" t="s">
        <v>51</v>
      </c>
      <c r="I5" t="s">
        <v>52</v>
      </c>
      <c r="J5" s="2" t="s">
        <v>6</v>
      </c>
      <c r="K5" s="2">
        <v>0</v>
      </c>
      <c r="L5" s="2">
        <v>0</v>
      </c>
      <c r="M5" s="2">
        <v>0</v>
      </c>
      <c r="N5" s="2">
        <v>2</v>
      </c>
      <c r="O5" s="2">
        <v>4</v>
      </c>
      <c r="P5" s="2">
        <f t="shared" si="0"/>
        <v>6</v>
      </c>
    </row>
    <row r="6" spans="1:16" x14ac:dyDescent="0.25">
      <c r="A6" s="2" t="s">
        <v>0</v>
      </c>
      <c r="B6" s="2" t="s">
        <v>46</v>
      </c>
      <c r="C6" s="2" t="s">
        <v>47</v>
      </c>
      <c r="D6" s="2" t="s">
        <v>48</v>
      </c>
      <c r="E6" s="17" t="s">
        <v>49</v>
      </c>
      <c r="F6" s="2" t="s">
        <v>44</v>
      </c>
      <c r="G6" t="s">
        <v>50</v>
      </c>
      <c r="H6" t="s">
        <v>51</v>
      </c>
      <c r="I6" t="s">
        <v>52</v>
      </c>
      <c r="J6" s="2" t="s">
        <v>45</v>
      </c>
      <c r="K6" s="2">
        <v>0</v>
      </c>
      <c r="L6" s="2">
        <v>0</v>
      </c>
      <c r="M6" s="2">
        <v>0</v>
      </c>
      <c r="N6" s="2">
        <v>3</v>
      </c>
      <c r="O6" s="2">
        <v>3</v>
      </c>
      <c r="P6" s="2">
        <f t="shared" si="0"/>
        <v>6</v>
      </c>
    </row>
    <row r="7" spans="1:16" x14ac:dyDescent="0.25">
      <c r="A7" s="2" t="s">
        <v>0</v>
      </c>
      <c r="B7" s="2" t="s">
        <v>53</v>
      </c>
      <c r="C7" s="2" t="s">
        <v>54</v>
      </c>
      <c r="D7" s="2" t="s">
        <v>48</v>
      </c>
      <c r="E7" s="17" t="s">
        <v>49</v>
      </c>
      <c r="F7" s="2" t="s">
        <v>44</v>
      </c>
      <c r="G7" t="s">
        <v>50</v>
      </c>
      <c r="H7" t="s">
        <v>51</v>
      </c>
      <c r="I7" t="s">
        <v>55</v>
      </c>
      <c r="J7" s="2" t="s">
        <v>5</v>
      </c>
      <c r="K7" s="2">
        <v>0</v>
      </c>
      <c r="L7" s="2">
        <v>0</v>
      </c>
      <c r="M7" s="2">
        <v>0</v>
      </c>
      <c r="N7" s="2">
        <v>4</v>
      </c>
      <c r="O7" s="2">
        <v>3</v>
      </c>
      <c r="P7" s="2">
        <f t="shared" si="0"/>
        <v>7</v>
      </c>
    </row>
    <row r="8" spans="1:16" x14ac:dyDescent="0.25">
      <c r="A8" s="2" t="s">
        <v>0</v>
      </c>
      <c r="B8" s="2" t="s">
        <v>53</v>
      </c>
      <c r="C8" s="2" t="s">
        <v>54</v>
      </c>
      <c r="D8" s="2" t="s">
        <v>48</v>
      </c>
      <c r="E8" s="17" t="s">
        <v>49</v>
      </c>
      <c r="F8" s="2" t="s">
        <v>44</v>
      </c>
      <c r="G8" t="s">
        <v>50</v>
      </c>
      <c r="H8" t="s">
        <v>51</v>
      </c>
      <c r="I8" t="s">
        <v>55</v>
      </c>
      <c r="J8" s="2" t="s">
        <v>7</v>
      </c>
      <c r="K8" s="2">
        <v>0</v>
      </c>
      <c r="L8" s="2">
        <v>0</v>
      </c>
      <c r="M8" s="2">
        <v>0</v>
      </c>
      <c r="N8" s="2">
        <v>5</v>
      </c>
      <c r="O8" s="2">
        <v>2</v>
      </c>
      <c r="P8" s="2">
        <f t="shared" si="0"/>
        <v>7</v>
      </c>
    </row>
    <row r="9" spans="1:16" x14ac:dyDescent="0.25">
      <c r="A9" s="2" t="s">
        <v>0</v>
      </c>
      <c r="B9" s="2" t="s">
        <v>53</v>
      </c>
      <c r="C9" s="2" t="s">
        <v>54</v>
      </c>
      <c r="D9" s="2" t="s">
        <v>48</v>
      </c>
      <c r="E9" s="17" t="s">
        <v>49</v>
      </c>
      <c r="F9" s="2" t="s">
        <v>44</v>
      </c>
      <c r="G9" t="s">
        <v>50</v>
      </c>
      <c r="H9" t="s">
        <v>51</v>
      </c>
      <c r="I9" t="s">
        <v>55</v>
      </c>
      <c r="J9" s="2" t="s">
        <v>8</v>
      </c>
      <c r="K9" s="2">
        <v>0</v>
      </c>
      <c r="L9" s="2">
        <v>0</v>
      </c>
      <c r="M9" s="2">
        <v>0</v>
      </c>
      <c r="N9" s="2">
        <v>5</v>
      </c>
      <c r="O9" s="2">
        <v>2</v>
      </c>
      <c r="P9" s="2">
        <f t="shared" si="0"/>
        <v>7</v>
      </c>
    </row>
    <row r="10" spans="1:16" x14ac:dyDescent="0.25">
      <c r="A10" s="2" t="s">
        <v>0</v>
      </c>
      <c r="B10" s="2" t="s">
        <v>53</v>
      </c>
      <c r="C10" s="2" t="s">
        <v>54</v>
      </c>
      <c r="D10" s="2" t="s">
        <v>48</v>
      </c>
      <c r="E10" s="17" t="s">
        <v>49</v>
      </c>
      <c r="F10" s="2" t="s">
        <v>44</v>
      </c>
      <c r="G10" t="s">
        <v>50</v>
      </c>
      <c r="H10" t="s">
        <v>51</v>
      </c>
      <c r="I10" t="s">
        <v>55</v>
      </c>
      <c r="J10" s="2" t="s">
        <v>6</v>
      </c>
      <c r="K10" s="2">
        <v>0</v>
      </c>
      <c r="L10" s="2">
        <v>0</v>
      </c>
      <c r="M10" s="2">
        <v>0</v>
      </c>
      <c r="N10" s="2">
        <v>5</v>
      </c>
      <c r="O10" s="2">
        <v>2</v>
      </c>
      <c r="P10" s="2">
        <f t="shared" si="0"/>
        <v>7</v>
      </c>
    </row>
    <row r="11" spans="1:16" x14ac:dyDescent="0.25">
      <c r="A11" s="2" t="s">
        <v>0</v>
      </c>
      <c r="B11" s="2" t="s">
        <v>53</v>
      </c>
      <c r="C11" s="2" t="s">
        <v>54</v>
      </c>
      <c r="D11" s="2" t="s">
        <v>48</v>
      </c>
      <c r="E11" s="17" t="s">
        <v>49</v>
      </c>
      <c r="F11" s="2" t="s">
        <v>44</v>
      </c>
      <c r="G11" t="s">
        <v>50</v>
      </c>
      <c r="H11" t="s">
        <v>51</v>
      </c>
      <c r="I11" t="s">
        <v>55</v>
      </c>
      <c r="J11" s="2" t="s">
        <v>45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f t="shared" si="0"/>
        <v>0</v>
      </c>
    </row>
  </sheetData>
  <autoFilter ref="A1:P1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C37"/>
  <sheetViews>
    <sheetView tabSelected="1" workbookViewId="0">
      <selection activeCell="I10" sqref="I10"/>
    </sheetView>
  </sheetViews>
  <sheetFormatPr baseColWidth="10" defaultRowHeight="15" x14ac:dyDescent="0.25"/>
  <cols>
    <col min="1" max="1" width="3.42578125" style="3" customWidth="1"/>
    <col min="2" max="2" width="20.140625" style="3" customWidth="1"/>
    <col min="3" max="7" width="10" style="3" customWidth="1"/>
    <col min="8" max="8" width="6.42578125" style="3" customWidth="1"/>
    <col min="9" max="9" width="6.5703125" style="3" customWidth="1"/>
    <col min="10" max="10" width="6.85546875" style="3" customWidth="1"/>
    <col min="11" max="11" width="5.85546875" style="3" customWidth="1"/>
    <col min="12" max="12" width="7.140625" style="3" customWidth="1"/>
    <col min="13" max="13" width="9.140625" style="3" customWidth="1"/>
    <col min="14" max="14" width="6" style="3" customWidth="1"/>
    <col min="15" max="19" width="11.42578125" style="3"/>
    <col min="20" max="20" width="13.7109375" style="5" bestFit="1" customWidth="1"/>
    <col min="21" max="21" width="11" style="5" bestFit="1" customWidth="1"/>
    <col min="22" max="22" width="11.42578125" style="5"/>
    <col min="23" max="23" width="10.28515625" style="5" bestFit="1" customWidth="1"/>
    <col min="24" max="24" width="11.7109375" style="5" bestFit="1" customWidth="1"/>
    <col min="25" max="27" width="11.42578125" style="5"/>
    <col min="28" max="29" width="11.42578125" style="7"/>
    <col min="30" max="16384" width="11.42578125" style="3"/>
  </cols>
  <sheetData>
    <row r="1" spans="2:15" ht="15" customHeight="1" x14ac:dyDescent="0.25"/>
    <row r="2" spans="2:15" ht="15" customHeight="1" x14ac:dyDescent="0.25">
      <c r="D2" s="31" t="s">
        <v>37</v>
      </c>
      <c r="E2" s="31"/>
      <c r="F2" s="31"/>
      <c r="G2" s="31"/>
      <c r="H2" s="31"/>
      <c r="I2" s="31"/>
      <c r="J2" s="31"/>
      <c r="K2" s="31"/>
      <c r="L2" s="31"/>
    </row>
    <row r="3" spans="2:15" ht="15" customHeight="1" x14ac:dyDescent="0.25">
      <c r="D3" s="31"/>
      <c r="E3" s="31"/>
      <c r="F3" s="31"/>
      <c r="G3" s="31"/>
      <c r="H3" s="31"/>
      <c r="I3" s="31"/>
      <c r="J3" s="31"/>
      <c r="K3" s="31"/>
      <c r="L3" s="31"/>
    </row>
    <row r="4" spans="2:15" ht="15" customHeight="1" x14ac:dyDescent="0.25">
      <c r="D4" s="31"/>
      <c r="E4" s="31"/>
      <c r="F4" s="31"/>
      <c r="G4" s="31"/>
      <c r="H4" s="31"/>
      <c r="I4" s="31"/>
      <c r="J4" s="31"/>
      <c r="K4" s="31"/>
      <c r="L4" s="31"/>
    </row>
    <row r="5" spans="2:15" ht="15" customHeight="1" x14ac:dyDescent="0.25">
      <c r="B5" s="15"/>
      <c r="C5" s="15"/>
      <c r="D5" s="31"/>
      <c r="E5" s="31"/>
      <c r="F5" s="31"/>
      <c r="G5" s="31"/>
      <c r="H5" s="31"/>
      <c r="I5" s="31"/>
      <c r="J5" s="31"/>
      <c r="K5" s="31"/>
      <c r="L5" s="31"/>
    </row>
    <row r="6" spans="2:15" ht="15" customHeight="1" x14ac:dyDescent="0.25">
      <c r="B6" s="15"/>
      <c r="C6" s="15"/>
      <c r="D6" s="31"/>
      <c r="E6" s="31"/>
      <c r="F6" s="31"/>
      <c r="G6" s="31"/>
      <c r="H6" s="31"/>
      <c r="I6" s="31"/>
      <c r="J6" s="31"/>
      <c r="K6" s="31"/>
      <c r="L6" s="31"/>
    </row>
    <row r="7" spans="2:15" ht="15" customHeight="1" x14ac:dyDescent="0.3">
      <c r="B7" s="15"/>
      <c r="C7" s="15"/>
      <c r="D7" s="18" t="s">
        <v>56</v>
      </c>
      <c r="E7" s="18"/>
      <c r="F7" s="18"/>
      <c r="G7" s="18"/>
      <c r="H7" s="18"/>
      <c r="I7" s="18"/>
      <c r="J7" s="18"/>
      <c r="K7" s="18"/>
      <c r="L7" s="18"/>
      <c r="M7" s="16"/>
      <c r="N7" s="16"/>
      <c r="O7" s="16"/>
    </row>
    <row r="8" spans="2:15" x14ac:dyDescent="0.25">
      <c r="B8" s="3" t="s">
        <v>2</v>
      </c>
      <c r="C8" s="3" t="s">
        <v>12</v>
      </c>
    </row>
    <row r="9" spans="2:15" x14ac:dyDescent="0.25">
      <c r="B9" s="3" t="s">
        <v>3</v>
      </c>
      <c r="C9" s="3" t="s">
        <v>12</v>
      </c>
    </row>
    <row r="11" spans="2:15" hidden="1" x14ac:dyDescent="0.25">
      <c r="B11" s="3" t="s">
        <v>10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26</v>
      </c>
    </row>
    <row r="12" spans="2:15" hidden="1" x14ac:dyDescent="0.25">
      <c r="B12" s="8" t="s">
        <v>5</v>
      </c>
      <c r="C12" s="9">
        <v>0</v>
      </c>
      <c r="D12" s="9">
        <v>0</v>
      </c>
      <c r="E12" s="9">
        <v>1</v>
      </c>
      <c r="F12" s="9">
        <v>6</v>
      </c>
      <c r="G12" s="9">
        <v>6</v>
      </c>
    </row>
    <row r="13" spans="2:15" hidden="1" x14ac:dyDescent="0.25">
      <c r="B13" s="8" t="s">
        <v>7</v>
      </c>
      <c r="C13" s="9">
        <v>0</v>
      </c>
      <c r="D13" s="9">
        <v>0</v>
      </c>
      <c r="E13" s="9">
        <v>0</v>
      </c>
      <c r="F13" s="9">
        <v>9</v>
      </c>
      <c r="G13" s="9">
        <v>4</v>
      </c>
    </row>
    <row r="14" spans="2:15" hidden="1" x14ac:dyDescent="0.25">
      <c r="B14" s="8" t="s">
        <v>8</v>
      </c>
      <c r="C14" s="9">
        <v>0</v>
      </c>
      <c r="D14" s="9">
        <v>0</v>
      </c>
      <c r="E14" s="9">
        <v>0</v>
      </c>
      <c r="F14" s="9">
        <v>7</v>
      </c>
      <c r="G14" s="9">
        <v>6</v>
      </c>
    </row>
    <row r="15" spans="2:15" hidden="1" x14ac:dyDescent="0.25">
      <c r="B15" s="8" t="s">
        <v>6</v>
      </c>
      <c r="C15" s="9">
        <v>0</v>
      </c>
      <c r="D15" s="9">
        <v>0</v>
      </c>
      <c r="E15" s="9">
        <v>0</v>
      </c>
      <c r="F15" s="9">
        <v>7</v>
      </c>
      <c r="G15" s="9">
        <v>6</v>
      </c>
    </row>
    <row r="16" spans="2:15" hidden="1" x14ac:dyDescent="0.25">
      <c r="B16" s="8" t="s">
        <v>43</v>
      </c>
      <c r="C16" s="9"/>
      <c r="D16" s="9"/>
      <c r="E16" s="9"/>
      <c r="F16" s="9"/>
      <c r="G16" s="9"/>
    </row>
    <row r="17" spans="2:29" hidden="1" x14ac:dyDescent="0.25">
      <c r="B17" s="8" t="s">
        <v>45</v>
      </c>
      <c r="C17" s="9">
        <v>0</v>
      </c>
      <c r="D17" s="9">
        <v>0</v>
      </c>
      <c r="E17" s="9">
        <v>0</v>
      </c>
      <c r="F17" s="9">
        <v>3</v>
      </c>
      <c r="G17" s="9">
        <v>3</v>
      </c>
    </row>
    <row r="18" spans="2:29" ht="15.75" hidden="1" customHeight="1" x14ac:dyDescent="0.25">
      <c r="B18" s="8" t="s">
        <v>11</v>
      </c>
      <c r="C18" s="9">
        <v>0</v>
      </c>
      <c r="D18" s="9">
        <v>0</v>
      </c>
      <c r="E18" s="9">
        <v>1</v>
      </c>
      <c r="F18" s="9">
        <v>32</v>
      </c>
      <c r="G18" s="9">
        <v>25</v>
      </c>
    </row>
    <row r="19" spans="2:29" ht="15.75" customHeight="1" x14ac:dyDescent="0.25">
      <c r="B19" s="8"/>
      <c r="C19" s="9"/>
      <c r="D19" s="9"/>
      <c r="E19" s="9"/>
      <c r="F19" s="9"/>
      <c r="G19" s="9"/>
    </row>
    <row r="20" spans="2:29" ht="15.75" customHeight="1" thickBot="1" x14ac:dyDescent="0.3">
      <c r="B20" s="8"/>
      <c r="C20" s="9"/>
      <c r="D20" s="9"/>
      <c r="E20" s="9"/>
      <c r="F20" s="9"/>
      <c r="G20" s="9"/>
    </row>
    <row r="21" spans="2:29" s="10" customFormat="1" ht="30.75" customHeight="1" x14ac:dyDescent="0.25">
      <c r="B21" s="21" t="s">
        <v>17</v>
      </c>
      <c r="C21" s="22"/>
      <c r="D21" s="23"/>
      <c r="E21" s="21" t="s">
        <v>27</v>
      </c>
      <c r="F21" s="23"/>
      <c r="G21" s="24" t="s">
        <v>22</v>
      </c>
      <c r="H21" s="23"/>
      <c r="I21" s="22" t="s">
        <v>23</v>
      </c>
      <c r="J21" s="23"/>
      <c r="K21" s="22" t="s">
        <v>24</v>
      </c>
      <c r="L21" s="23"/>
      <c r="M21" s="22" t="s">
        <v>25</v>
      </c>
      <c r="N21" s="23"/>
      <c r="T21" s="6" t="s">
        <v>27</v>
      </c>
      <c r="U21" s="6" t="s">
        <v>22</v>
      </c>
      <c r="V21" s="6" t="s">
        <v>23</v>
      </c>
      <c r="W21" s="6" t="s">
        <v>24</v>
      </c>
      <c r="X21" s="6" t="s">
        <v>25</v>
      </c>
      <c r="Y21" s="11"/>
      <c r="Z21" s="11"/>
      <c r="AA21" s="11"/>
      <c r="AB21" s="12"/>
      <c r="AC21" s="12"/>
    </row>
    <row r="22" spans="2:29" ht="30.75" customHeight="1" thickBot="1" x14ac:dyDescent="0.3">
      <c r="B22" s="25" t="s">
        <v>21</v>
      </c>
      <c r="C22" s="26"/>
      <c r="D22" s="27"/>
      <c r="E22" s="28">
        <f>GETPIVOTDATA("Suma de 1",$B$11,"PREGUNTA","A")</f>
        <v>0</v>
      </c>
      <c r="F22" s="20"/>
      <c r="G22" s="29">
        <f>GETPIVOTDATA("Suma de 2",$B$11,"PREGUNTA","A")</f>
        <v>0</v>
      </c>
      <c r="H22" s="20"/>
      <c r="I22" s="19">
        <f>GETPIVOTDATA("Suma de 3",$B$11,"PREGUNTA","A")</f>
        <v>1</v>
      </c>
      <c r="J22" s="20"/>
      <c r="K22" s="19">
        <f>GETPIVOTDATA("Suma de 4",$B$11,"PREGUNTA","A")</f>
        <v>6</v>
      </c>
      <c r="L22" s="20"/>
      <c r="M22" s="19">
        <f>GETPIVOTDATA("Suma de 5",$B$11,"PREGUNTA","A")</f>
        <v>6</v>
      </c>
      <c r="N22" s="20"/>
      <c r="T22" s="4">
        <f>(E22/($E$22+$G$22+$I$22+$K$22+$M$22))</f>
        <v>0</v>
      </c>
      <c r="U22" s="4">
        <f>(G22/($E$22+$G$22+$I$22+$K$22+$M$22))</f>
        <v>0</v>
      </c>
      <c r="V22" s="4">
        <f>(I22/($E$22+$G$22+$I$22+$K$22+$M$22))</f>
        <v>7.6923076923076927E-2</v>
      </c>
      <c r="W22" s="4">
        <f>(K22/($E$22+$G$22+$I$22+$K$22+$M$22))</f>
        <v>0.46153846153846156</v>
      </c>
      <c r="X22" s="4">
        <f>(M22/($E$22+$G$22+$I$22+$K$22+$M$22))</f>
        <v>0.46153846153846156</v>
      </c>
    </row>
    <row r="26" spans="2:29" ht="15.75" thickBot="1" x14ac:dyDescent="0.3"/>
    <row r="27" spans="2:29" s="10" customFormat="1" ht="30" customHeight="1" x14ac:dyDescent="0.25">
      <c r="B27" s="21" t="s">
        <v>18</v>
      </c>
      <c r="C27" s="22"/>
      <c r="D27" s="23"/>
      <c r="E27" s="24" t="s">
        <v>29</v>
      </c>
      <c r="F27" s="32"/>
      <c r="G27" s="21" t="s">
        <v>30</v>
      </c>
      <c r="H27" s="23"/>
      <c r="I27" s="22" t="s">
        <v>31</v>
      </c>
      <c r="J27" s="23"/>
      <c r="K27" s="22" t="s">
        <v>32</v>
      </c>
      <c r="L27" s="23"/>
      <c r="M27" s="22" t="s">
        <v>33</v>
      </c>
      <c r="N27" s="23"/>
      <c r="T27" s="6" t="s">
        <v>29</v>
      </c>
      <c r="U27" s="6" t="s">
        <v>30</v>
      </c>
      <c r="V27" s="6" t="s">
        <v>31</v>
      </c>
      <c r="W27" s="6" t="s">
        <v>32</v>
      </c>
      <c r="X27" s="6" t="s">
        <v>33</v>
      </c>
      <c r="Y27" s="6"/>
      <c r="Z27" s="13"/>
      <c r="AA27" s="6"/>
      <c r="AC27" s="14"/>
    </row>
    <row r="28" spans="2:29" ht="48" customHeight="1" thickBot="1" x14ac:dyDescent="0.3">
      <c r="B28" s="25" t="s">
        <v>28</v>
      </c>
      <c r="C28" s="26"/>
      <c r="D28" s="27"/>
      <c r="E28" s="29">
        <f>GETPIVOTDATA("Suma de 1",$B$11,"PREGUNTA","B")</f>
        <v>0</v>
      </c>
      <c r="F28" s="30"/>
      <c r="G28" s="28">
        <f>GETPIVOTDATA("Suma de 2",$B$11,"PREGUNTA","B")</f>
        <v>0</v>
      </c>
      <c r="H28" s="20"/>
      <c r="I28" s="19">
        <f>GETPIVOTDATA("Suma de 3",$B$11,"PREGUNTA","B")</f>
        <v>0</v>
      </c>
      <c r="J28" s="20"/>
      <c r="K28" s="19">
        <f>GETPIVOTDATA("Suma de 4",$B$11,"PREGUNTA","B")</f>
        <v>9</v>
      </c>
      <c r="L28" s="20"/>
      <c r="M28" s="19">
        <f>GETPIVOTDATA("Suma de 5",$B$11,"PREGUNTA","B")</f>
        <v>4</v>
      </c>
      <c r="N28" s="20"/>
      <c r="T28" s="4">
        <f>(E28/($E$28+$G$28+$I$28+$K$28+$M$28))</f>
        <v>0</v>
      </c>
      <c r="U28" s="4">
        <f>(G28/($E$28+$G$28+$I$28+$K$28+$M$28))</f>
        <v>0</v>
      </c>
      <c r="V28" s="4">
        <f>(I28/($E$28+$G$28+$I$28+$K$28+$M$28))</f>
        <v>0</v>
      </c>
      <c r="W28" s="4">
        <f>(K28/($E$28+$G$28+$I$28+$K$28+$M$28))</f>
        <v>0.69230769230769229</v>
      </c>
      <c r="X28" s="4">
        <f>(M28/($E$28+$G$28+$I$28+$K$28+$M$28))</f>
        <v>0.30769230769230771</v>
      </c>
    </row>
    <row r="30" spans="2:29" ht="15.75" thickBot="1" x14ac:dyDescent="0.3"/>
    <row r="31" spans="2:29" s="10" customFormat="1" ht="36" customHeight="1" x14ac:dyDescent="0.25">
      <c r="B31" s="21" t="s">
        <v>19</v>
      </c>
      <c r="C31" s="22"/>
      <c r="D31" s="23"/>
      <c r="E31" s="21" t="s">
        <v>29</v>
      </c>
      <c r="F31" s="23"/>
      <c r="G31" s="24" t="s">
        <v>30</v>
      </c>
      <c r="H31" s="23"/>
      <c r="I31" s="22" t="s">
        <v>31</v>
      </c>
      <c r="J31" s="23"/>
      <c r="K31" s="22" t="s">
        <v>32</v>
      </c>
      <c r="L31" s="23"/>
      <c r="M31" s="22" t="s">
        <v>33</v>
      </c>
      <c r="N31" s="23"/>
      <c r="T31" s="6" t="s">
        <v>29</v>
      </c>
      <c r="U31" s="6" t="s">
        <v>30</v>
      </c>
      <c r="V31" s="6" t="s">
        <v>31</v>
      </c>
      <c r="W31" s="6" t="s">
        <v>32</v>
      </c>
      <c r="X31" s="6" t="s">
        <v>33</v>
      </c>
      <c r="Y31" s="11"/>
      <c r="Z31" s="11"/>
      <c r="AA31" s="11"/>
      <c r="AB31" s="12"/>
      <c r="AC31" s="12"/>
    </row>
    <row r="32" spans="2:29" ht="61.5" customHeight="1" thickBot="1" x14ac:dyDescent="0.3">
      <c r="B32" s="25" t="s">
        <v>34</v>
      </c>
      <c r="C32" s="26"/>
      <c r="D32" s="27"/>
      <c r="E32" s="28">
        <f>GETPIVOTDATA("Suma de 1",$B$11,"PREGUNTA","C")</f>
        <v>0</v>
      </c>
      <c r="F32" s="20"/>
      <c r="G32" s="29">
        <f>GETPIVOTDATA("Suma de 2",$B$11,"PREGUNTA","C")</f>
        <v>0</v>
      </c>
      <c r="H32" s="20"/>
      <c r="I32" s="19">
        <f>GETPIVOTDATA("Suma de 3",$B$11,"PREGUNTA","C")</f>
        <v>0</v>
      </c>
      <c r="J32" s="20"/>
      <c r="K32" s="19">
        <f>GETPIVOTDATA("Suma de 4",$B$11,"PREGUNTA","C")</f>
        <v>7</v>
      </c>
      <c r="L32" s="20"/>
      <c r="M32" s="19">
        <f>GETPIVOTDATA("Suma de 5",$B$11,"PREGUNTA","C")</f>
        <v>6</v>
      </c>
      <c r="N32" s="20"/>
      <c r="T32" s="4">
        <f>(E32/($E$32+$G$32+$I$32+$K$32+$M$32))</f>
        <v>0</v>
      </c>
      <c r="U32" s="4">
        <f>(G32/($E$32+$G$32+$I$32+$K$32+$M$32))</f>
        <v>0</v>
      </c>
      <c r="V32" s="4">
        <f>(I32/($E$32+$G$32+$I$32+$K$32+$M$32))</f>
        <v>0</v>
      </c>
      <c r="W32" s="4">
        <f>(K32/($E$32+$G$32+$I$32+$K$32+$M$32))</f>
        <v>0.53846153846153844</v>
      </c>
      <c r="X32" s="4">
        <f>(M32/($E$32+$G$32+$I$32+$K$32+$M$32))</f>
        <v>0.46153846153846156</v>
      </c>
    </row>
    <row r="35" spans="2:29" ht="15.75" thickBot="1" x14ac:dyDescent="0.3"/>
    <row r="36" spans="2:29" s="10" customFormat="1" ht="35.25" customHeight="1" x14ac:dyDescent="0.25">
      <c r="B36" s="21" t="s">
        <v>20</v>
      </c>
      <c r="C36" s="22"/>
      <c r="D36" s="23"/>
      <c r="E36" s="21" t="s">
        <v>29</v>
      </c>
      <c r="F36" s="23"/>
      <c r="G36" s="24" t="s">
        <v>30</v>
      </c>
      <c r="H36" s="23"/>
      <c r="I36" s="22" t="s">
        <v>31</v>
      </c>
      <c r="J36" s="23"/>
      <c r="K36" s="22" t="s">
        <v>32</v>
      </c>
      <c r="L36" s="23"/>
      <c r="M36" s="22" t="s">
        <v>33</v>
      </c>
      <c r="N36" s="23"/>
      <c r="T36" s="6" t="s">
        <v>29</v>
      </c>
      <c r="U36" s="6" t="s">
        <v>30</v>
      </c>
      <c r="V36" s="6" t="s">
        <v>31</v>
      </c>
      <c r="W36" s="6" t="s">
        <v>32</v>
      </c>
      <c r="X36" s="6" t="s">
        <v>33</v>
      </c>
      <c r="Y36" s="11"/>
      <c r="Z36" s="11"/>
      <c r="AA36" s="11"/>
      <c r="AB36" s="12"/>
      <c r="AC36" s="12"/>
    </row>
    <row r="37" spans="2:29" ht="52.5" customHeight="1" thickBot="1" x14ac:dyDescent="0.3">
      <c r="B37" s="25" t="s">
        <v>35</v>
      </c>
      <c r="C37" s="26"/>
      <c r="D37" s="27"/>
      <c r="E37" s="28">
        <f>GETPIVOTDATA("Suma de 1",$B$11,"PREGUNTA","D")</f>
        <v>0</v>
      </c>
      <c r="F37" s="20"/>
      <c r="G37" s="29">
        <f>GETPIVOTDATA("Suma de 2",$B$11,"PREGUNTA","D")</f>
        <v>0</v>
      </c>
      <c r="H37" s="20"/>
      <c r="I37" s="19">
        <f>GETPIVOTDATA("Suma de 3",$B$11,"PREGUNTA","D")</f>
        <v>0</v>
      </c>
      <c r="J37" s="20"/>
      <c r="K37" s="19">
        <f>GETPIVOTDATA("Suma de 4",$B$11,"PREGUNTA","D")</f>
        <v>7</v>
      </c>
      <c r="L37" s="20"/>
      <c r="M37" s="19">
        <f>GETPIVOTDATA("Suma de 5",$B$11,"PREGUNTA","D")</f>
        <v>6</v>
      </c>
      <c r="N37" s="20"/>
      <c r="T37" s="4">
        <f>(E37/($E$37+$G$37+$I$37+$K$37+$M$37))</f>
        <v>0</v>
      </c>
      <c r="U37" s="4">
        <f>(G37/($E$37+$G$37+$I$37+$K$37+$M$37))</f>
        <v>0</v>
      </c>
      <c r="V37" s="4">
        <f>(I37/($E$37+$G$37+$I$37+$K$37+$M$37))</f>
        <v>0</v>
      </c>
      <c r="W37" s="4">
        <f>(K37/($E$37+$G$37+$I$37+$K$37+$M$37))</f>
        <v>0.53846153846153844</v>
      </c>
      <c r="X37" s="4">
        <f>(M37/($E$37+$G$37+$I$37+$K$37+$M$37))</f>
        <v>0.46153846153846156</v>
      </c>
    </row>
  </sheetData>
  <sheetProtection pivotTables="0"/>
  <mergeCells count="50">
    <mergeCell ref="I21:J21"/>
    <mergeCell ref="I22:J22"/>
    <mergeCell ref="K21:L21"/>
    <mergeCell ref="D2:L6"/>
    <mergeCell ref="M28:N28"/>
    <mergeCell ref="K22:L22"/>
    <mergeCell ref="M21:N21"/>
    <mergeCell ref="M22:N22"/>
    <mergeCell ref="B27:D27"/>
    <mergeCell ref="E27:F27"/>
    <mergeCell ref="G27:H27"/>
    <mergeCell ref="I27:J27"/>
    <mergeCell ref="K27:L27"/>
    <mergeCell ref="M27:N27"/>
    <mergeCell ref="B21:D21"/>
    <mergeCell ref="E21:F21"/>
    <mergeCell ref="G21:H21"/>
    <mergeCell ref="B22:D22"/>
    <mergeCell ref="E22:F22"/>
    <mergeCell ref="G22:H22"/>
    <mergeCell ref="B28:D28"/>
    <mergeCell ref="E28:F28"/>
    <mergeCell ref="G28:H28"/>
    <mergeCell ref="M31:N31"/>
    <mergeCell ref="B32:D32"/>
    <mergeCell ref="E32:F32"/>
    <mergeCell ref="G32:H32"/>
    <mergeCell ref="I32:J32"/>
    <mergeCell ref="K32:L32"/>
    <mergeCell ref="B31:D31"/>
    <mergeCell ref="E31:F31"/>
    <mergeCell ref="G31:H31"/>
    <mergeCell ref="I31:J31"/>
    <mergeCell ref="K31:L31"/>
    <mergeCell ref="D7:L7"/>
    <mergeCell ref="M37:N37"/>
    <mergeCell ref="B36:D36"/>
    <mergeCell ref="E36:F36"/>
    <mergeCell ref="G36:H36"/>
    <mergeCell ref="I36:J36"/>
    <mergeCell ref="K36:L36"/>
    <mergeCell ref="M36:N36"/>
    <mergeCell ref="B37:D37"/>
    <mergeCell ref="E37:F37"/>
    <mergeCell ref="G37:H37"/>
    <mergeCell ref="I37:J37"/>
    <mergeCell ref="K37:L37"/>
    <mergeCell ref="I28:J28"/>
    <mergeCell ref="K28:L28"/>
    <mergeCell ref="M32:N32"/>
  </mergeCell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Data de Percepción 2022</vt:lpstr>
      <vt:lpstr>Sondeo Percepción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ADMIN</cp:lastModifiedBy>
  <dcterms:created xsi:type="dcterms:W3CDTF">2020-07-31T16:41:23Z</dcterms:created>
  <dcterms:modified xsi:type="dcterms:W3CDTF">2022-08-30T20:40:28Z</dcterms:modified>
</cp:coreProperties>
</file>