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MIN\Documents\INDERVALLE 2022\PLAN ANTICORRUPCION Y ATENCION CIUDADANO\SEGUNDO CUATRIMESTRE MAYO-AGOSTO\"/>
    </mc:Choice>
  </mc:AlternateContent>
  <xr:revisionPtr revIDLastSave="0" documentId="8_{90B72B08-99A1-4D72-8F88-30F8394FF515}" xr6:coauthVersionLast="44" xr6:coauthVersionMax="44" xr10:uidLastSave="{00000000-0000-0000-0000-000000000000}"/>
  <bookViews>
    <workbookView xWindow="-120" yWindow="-120" windowWidth="20730" windowHeight="11160" tabRatio="819" xr2:uid="{00000000-000D-0000-FFFF-FFFF00000000}"/>
  </bookViews>
  <sheets>
    <sheet name="Data" sheetId="2" r:id="rId1"/>
    <sheet name="Sondeo Satisfacción" sheetId="10" r:id="rId2"/>
  </sheets>
  <definedNames>
    <definedName name="_xlnm._FilterDatabase" localSheetId="0" hidden="1">Data!$A$1:$O$96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2" l="1"/>
  <c r="O20" i="2"/>
  <c r="O19" i="2"/>
  <c r="O18" i="2"/>
  <c r="O17" i="2"/>
  <c r="O16" i="2" l="1"/>
  <c r="O15" i="2"/>
  <c r="O14" i="2"/>
  <c r="O13" i="2"/>
  <c r="O12" i="2"/>
  <c r="O11" i="2"/>
  <c r="O10" i="2"/>
  <c r="O9" i="2"/>
  <c r="O8" i="2"/>
  <c r="O7" i="2"/>
  <c r="O2" i="2" l="1"/>
  <c r="H49" i="10"/>
  <c r="D38" i="10"/>
  <c r="F31" i="10"/>
  <c r="J44" i="10"/>
  <c r="J49" i="10"/>
  <c r="H38" i="10"/>
  <c r="F49" i="10"/>
  <c r="D31" i="10"/>
  <c r="F44" i="10"/>
  <c r="D44" i="10"/>
  <c r="H44" i="10"/>
  <c r="F38" i="10"/>
  <c r="D25" i="10"/>
  <c r="F25" i="10"/>
  <c r="D49" i="10"/>
  <c r="S30" i="10" l="1"/>
  <c r="R30" i="10"/>
  <c r="T44" i="10"/>
  <c r="U49" i="10"/>
  <c r="R49" i="10"/>
  <c r="S49" i="10"/>
  <c r="S25" i="10"/>
  <c r="R25" i="10"/>
  <c r="R37" i="10"/>
  <c r="S37" i="10"/>
  <c r="T37" i="10"/>
  <c r="U44" i="10"/>
  <c r="T49" i="10"/>
  <c r="S44" i="10"/>
  <c r="R44" i="10"/>
  <c r="O6" i="2"/>
  <c r="O5" i="2"/>
  <c r="O4" i="2"/>
  <c r="O3" i="2"/>
</calcChain>
</file>

<file path=xl/sharedStrings.xml><?xml version="1.0" encoding="utf-8"?>
<sst xmlns="http://schemas.openxmlformats.org/spreadsheetml/2006/main" count="241" uniqueCount="72">
  <si>
    <t>Cali</t>
  </si>
  <si>
    <t>OBRA</t>
  </si>
  <si>
    <t>MUNICIPIO</t>
  </si>
  <si>
    <t>LOCALIDAD O BARRIO</t>
  </si>
  <si>
    <t>PREGUNTA</t>
  </si>
  <si>
    <t>A</t>
  </si>
  <si>
    <t>D</t>
  </si>
  <si>
    <t>B</t>
  </si>
  <si>
    <t>C</t>
  </si>
  <si>
    <t>E</t>
  </si>
  <si>
    <t>TOTAL</t>
  </si>
  <si>
    <t>Etiquetas de fila</t>
  </si>
  <si>
    <t>Total general</t>
  </si>
  <si>
    <t>(Todas)</t>
  </si>
  <si>
    <t>Suma de 1</t>
  </si>
  <si>
    <t>Suma de 2</t>
  </si>
  <si>
    <t>Suma de 3</t>
  </si>
  <si>
    <t>Suma de 4</t>
  </si>
  <si>
    <t>Considera usted que la obra realizada en su Municipio ha sido de calidad?</t>
  </si>
  <si>
    <t>SI</t>
  </si>
  <si>
    <t>NO</t>
  </si>
  <si>
    <t>PREGUNTA A</t>
  </si>
  <si>
    <t>PREGUNTA B</t>
  </si>
  <si>
    <t>Se le informo con què recursos se realizo la obra?</t>
  </si>
  <si>
    <t>PREGUNTA C</t>
  </si>
  <si>
    <t>Que impacto y/o beneficio tiene la obra para su comunidad</t>
  </si>
  <si>
    <t>BUENO</t>
  </si>
  <si>
    <t>REGULAR</t>
  </si>
  <si>
    <t>MALO</t>
  </si>
  <si>
    <t>PREGUNTA D</t>
  </si>
  <si>
    <t>Con los diferentes proyectos de infraestructura ejecutados por INDERVALLE en los ultimos meses,  la vida en el Municipio y/o comunidad</t>
  </si>
  <si>
    <t>HA MEJORADO</t>
  </si>
  <si>
    <t>EMPEORADO</t>
  </si>
  <si>
    <t>NO SABE</t>
  </si>
  <si>
    <t>NO HAY DIFERENCIA</t>
  </si>
  <si>
    <t>PREGUNTA E</t>
  </si>
  <si>
    <t>En què prefiere usted que invierta el Gobierno Departamental en tema deportivo para mejorar su Municipio en los proximos años?</t>
  </si>
  <si>
    <t>PROGRAMA DE HABITOS</t>
  </si>
  <si>
    <t>PROGRAMA DE RECREACIÓN</t>
  </si>
  <si>
    <t>PROGRAMA DE DEPORTE SOCIAL</t>
  </si>
  <si>
    <t>OBRAS DE INFRAESTRUCTURA DEPORTIVA</t>
  </si>
  <si>
    <t xml:space="preserve">INSTITUTO DEL DEPORTE, LA EDUCACIÓN FÍSICA Y LA RECREACIÓN DEL VALLE DEL CAUCA
CUANTIFICACIÓN DEL SONDEO DE SATISFACCION CIUDADANA AUDITORIAS VISIBLES </t>
  </si>
  <si>
    <t>(en blanco)</t>
  </si>
  <si>
    <t>CONTRATISTA</t>
  </si>
  <si>
    <t>FECHA DE ENTREGA</t>
  </si>
  <si>
    <t>No. DE CONTRATO</t>
  </si>
  <si>
    <t>INTERVENTORÍA</t>
  </si>
  <si>
    <t>SUPERVISOR</t>
  </si>
  <si>
    <t>RECURSOS</t>
  </si>
  <si>
    <t>Febrero</t>
  </si>
  <si>
    <t>Regalias</t>
  </si>
  <si>
    <t>Martínez y Manrique Arquitectura e Ingenieria S.A.S</t>
  </si>
  <si>
    <t>Santa Anita</t>
  </si>
  <si>
    <t>Kiosko recreativo</t>
  </si>
  <si>
    <t>1075-2019</t>
  </si>
  <si>
    <t>Jose Erson Sandoval</t>
  </si>
  <si>
    <t>Carlos Mier</t>
  </si>
  <si>
    <t>OBRAS ENTREGADAS EN PRIMER TRIMESTRE DE 2022</t>
  </si>
  <si>
    <t>Morichal</t>
  </si>
  <si>
    <t>cubierta y cancha múltiple</t>
  </si>
  <si>
    <t>2757-2019</t>
  </si>
  <si>
    <t>Junio</t>
  </si>
  <si>
    <t>Juan Pablo Mártinez</t>
  </si>
  <si>
    <t>Consorcio Escenarios Deportivos 2019</t>
  </si>
  <si>
    <t xml:space="preserve"> Interescenarios 2019</t>
  </si>
  <si>
    <t>San Pedro</t>
  </si>
  <si>
    <t>Presidente</t>
  </si>
  <si>
    <t>Iluminación</t>
  </si>
  <si>
    <t>Agosto</t>
  </si>
  <si>
    <t>Pampalinda</t>
  </si>
  <si>
    <t>Salón Múltiple</t>
  </si>
  <si>
    <t>4507-2019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</si>
</sst>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0" xfId="0" applyFill="1" applyProtection="1"/>
    <xf numFmtId="0" fontId="4" fillId="2" borderId="0" xfId="0" applyFont="1" applyFill="1" applyBorder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horizontal="left"/>
    </xf>
    <xf numFmtId="0" fontId="0" fillId="2" borderId="0" xfId="0" applyNumberFormat="1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164" fontId="4" fillId="2" borderId="0" xfId="1" applyNumberFormat="1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/>
    <xf numFmtId="14" fontId="1" fillId="0" borderId="0" xfId="0" applyNumberFormat="1" applyFont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wrapText="1"/>
    </xf>
    <xf numFmtId="0" fontId="0" fillId="2" borderId="6" xfId="0" applyFill="1" applyBorder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0" fillId="2" borderId="11" xfId="0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1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193852360811584E-2"/>
          <c:y val="5.873015873015873E-2"/>
          <c:w val="0.87373823494993064"/>
          <c:h val="0.68351122776319639"/>
        </c:manualLayout>
      </c:layout>
      <c:bar3D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0.10277777777777777"/>
                  <c:y val="4.6296296296295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EA-4417-8183-C57B89B4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'Sondeo Satisfacción'!$R$24:$S$24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'Sondeo Satisfacción'!$R$25:$S$25</c:f>
              <c:numCache>
                <c:formatCode>0.0%</c:formatCode>
                <c:ptCount val="2"/>
                <c:pt idx="0">
                  <c:v>0.82352941176470584</c:v>
                </c:pt>
                <c:pt idx="1">
                  <c:v>0.17647058823529413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A-4417-8183-C57B89B4E2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4881744"/>
        <c:axId val="1254878480"/>
        <c:axId val="0"/>
      </c:bar3DChart>
      <c:catAx>
        <c:axId val="125488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4878480"/>
        <c:crosses val="autoZero"/>
        <c:auto val="1"/>
        <c:lblAlgn val="ctr"/>
        <c:lblOffset val="100"/>
        <c:noMultiLvlLbl val="0"/>
      </c:catAx>
      <c:valAx>
        <c:axId val="1254878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488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502596985503394E-2"/>
          <c:y val="3.007518796992481E-2"/>
          <c:w val="0.872224547880882"/>
          <c:h val="0.73736072464626146"/>
        </c:manualLayout>
      </c:layout>
      <c:bar3D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7.5949367088607597E-2"/>
                  <c:y val="-2.0050125313283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3C-4D8F-9A22-26B6AE8B3F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'Sondeo Satisfacción'!$R$29:$S$29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'Sondeo Satisfacción'!$R$30:$S$30</c:f>
              <c:numCache>
                <c:formatCode>0.0%</c:formatCode>
                <c:ptCount val="2"/>
                <c:pt idx="0">
                  <c:v>0.70588235294117652</c:v>
                </c:pt>
                <c:pt idx="1">
                  <c:v>0.29411764705882354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C-4D8F-9A22-26B6AE8B3F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4886640"/>
        <c:axId val="1254892080"/>
        <c:axId val="0"/>
      </c:bar3DChart>
      <c:catAx>
        <c:axId val="125488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4892080"/>
        <c:crosses val="autoZero"/>
        <c:auto val="1"/>
        <c:lblAlgn val="ctr"/>
        <c:lblOffset val="100"/>
        <c:noMultiLvlLbl val="0"/>
      </c:catAx>
      <c:valAx>
        <c:axId val="125489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488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740091863517057"/>
          <c:y val="5.5555555555555552E-2"/>
          <c:w val="0.79465463692038496"/>
          <c:h val="0.8416746864975212"/>
        </c:manualLayout>
      </c:layout>
      <c:bar3D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6.9444444444444448E-2"/>
                  <c:y val="-8.06738301422172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2C-4E83-9A04-700C57507864}"/>
                </c:ext>
              </c:extLst>
            </c:dLbl>
            <c:dLbl>
              <c:idx val="2"/>
              <c:layout>
                <c:manualLayout>
                  <c:x val="8.611111111111111E-2"/>
                  <c:y val="-2.01684575355543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2C-4E83-9A04-700C575078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'Sondeo Satisfacción'!$R$36:$T$36</c:f>
              <c:strCache>
                <c:ptCount val="3"/>
                <c:pt idx="0">
                  <c:v>BUENO</c:v>
                </c:pt>
                <c:pt idx="1">
                  <c:v>REGULAR</c:v>
                </c:pt>
                <c:pt idx="2">
                  <c:v>MALO</c:v>
                </c:pt>
              </c:strCache>
            </c:strRef>
          </c:cat>
          <c:val>
            <c:numRef>
              <c:f>'Sondeo Satisfacción'!$R$37:$T$37</c:f>
              <c:numCache>
                <c:formatCode>0.0%</c:formatCode>
                <c:ptCount val="3"/>
                <c:pt idx="0">
                  <c:v>0.88235294117647056</c:v>
                </c:pt>
                <c:pt idx="1">
                  <c:v>0.11764705882352941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2C-4E83-9A04-700C575078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4880112"/>
        <c:axId val="1254880656"/>
        <c:axId val="0"/>
      </c:bar3DChart>
      <c:catAx>
        <c:axId val="125488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4880656"/>
        <c:crosses val="autoZero"/>
        <c:auto val="1"/>
        <c:lblAlgn val="ctr"/>
        <c:lblOffset val="100"/>
        <c:noMultiLvlLbl val="0"/>
      </c:catAx>
      <c:valAx>
        <c:axId val="125488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488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9.1683038637851946E-2"/>
                  <c:y val="-7.64088099959569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8F-4389-931D-8220484F1472}"/>
                </c:ext>
              </c:extLst>
            </c:dLbl>
            <c:dLbl>
              <c:idx val="2"/>
              <c:layout>
                <c:manualLayout>
                  <c:x val="9.7222222222222224E-2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8F-4389-931D-8220484F1472}"/>
                </c:ext>
              </c:extLst>
            </c:dLbl>
            <c:dLbl>
              <c:idx val="3"/>
              <c:layout>
                <c:manualLayout>
                  <c:x val="9.44444444444444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8F-4389-931D-8220484F1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'Sondeo Satisfacción'!$R$43:$U$43</c:f>
              <c:strCache>
                <c:ptCount val="4"/>
                <c:pt idx="0">
                  <c:v>HA MEJORADO</c:v>
                </c:pt>
                <c:pt idx="1">
                  <c:v>EMPEORADO</c:v>
                </c:pt>
                <c:pt idx="2">
                  <c:v>NO HAY DIFERENCIA</c:v>
                </c:pt>
                <c:pt idx="3">
                  <c:v>NO SABE</c:v>
                </c:pt>
              </c:strCache>
            </c:strRef>
          </c:cat>
          <c:val>
            <c:numRef>
              <c:f>'Sondeo Satisfacción'!$R$44:$U$44</c:f>
              <c:numCache>
                <c:formatCode>0.0%</c:formatCode>
                <c:ptCount val="4"/>
                <c:pt idx="0">
                  <c:v>0.76470588235294112</c:v>
                </c:pt>
                <c:pt idx="1">
                  <c:v>0</c:v>
                </c:pt>
                <c:pt idx="2">
                  <c:v>0.17647058823529413</c:v>
                </c:pt>
                <c:pt idx="3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8F-4389-931D-8220484F14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4882832"/>
        <c:axId val="1254882288"/>
        <c:axId val="0"/>
      </c:bar3DChart>
      <c:catAx>
        <c:axId val="1254882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4882288"/>
        <c:crosses val="autoZero"/>
        <c:auto val="1"/>
        <c:lblAlgn val="ctr"/>
        <c:lblOffset val="100"/>
        <c:noMultiLvlLbl val="0"/>
      </c:catAx>
      <c:valAx>
        <c:axId val="125488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488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77289451024585"/>
          <c:y val="6.4046579330422126E-2"/>
          <c:w val="0.5846279109558733"/>
          <c:h val="0.80088344852089999"/>
        </c:manualLayout>
      </c:layout>
      <c:bar3D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3"/>
              <c:layout>
                <c:manualLayout>
                  <c:x val="5.950412190553396E-2"/>
                  <c:y val="-2.66857664447580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B3-408F-938A-81BF313889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'Sondeo Satisfacción'!$R$48:$U$48</c:f>
              <c:strCache>
                <c:ptCount val="4"/>
                <c:pt idx="0">
                  <c:v>PROGRAMA DE HABITOS</c:v>
                </c:pt>
                <c:pt idx="1">
                  <c:v>PROGRAMA DE RECREACIÓN</c:v>
                </c:pt>
                <c:pt idx="2">
                  <c:v>PROGRAMA DE DEPORTE SOCIAL</c:v>
                </c:pt>
                <c:pt idx="3">
                  <c:v>OBRAS DE INFRAESTRUCTURA DEPORTIVA</c:v>
                </c:pt>
              </c:strCache>
            </c:strRef>
          </c:cat>
          <c:val>
            <c:numRef>
              <c:f>'Sondeo Satisfacción'!$R$49:$U$49</c:f>
              <c:numCache>
                <c:formatCode>0.0%</c:formatCode>
                <c:ptCount val="4"/>
                <c:pt idx="0">
                  <c:v>0.35294117647058826</c:v>
                </c:pt>
                <c:pt idx="1">
                  <c:v>0.17647058823529413</c:v>
                </c:pt>
                <c:pt idx="2">
                  <c:v>0.23529411764705882</c:v>
                </c:pt>
                <c:pt idx="3">
                  <c:v>0.23529411764705882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3-408F-938A-81BF313889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54885008"/>
        <c:axId val="1254889360"/>
        <c:axId val="0"/>
      </c:bar3DChart>
      <c:catAx>
        <c:axId val="125488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4889360"/>
        <c:crosses val="autoZero"/>
        <c:auto val="1"/>
        <c:lblAlgn val="ctr"/>
        <c:lblOffset val="100"/>
        <c:noMultiLvlLbl val="0"/>
      </c:catAx>
      <c:valAx>
        <c:axId val="125488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5488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174975</xdr:colOff>
      <xdr:row>0</xdr:row>
      <xdr:rowOff>139541</xdr:rowOff>
    </xdr:from>
    <xdr:to>
      <xdr:col>2</xdr:col>
      <xdr:colOff>172584</xdr:colOff>
      <xdr:row>6</xdr:row>
      <xdr:rowOff>117634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975" y="139541"/>
          <a:ext cx="2017968" cy="1121093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57151</xdr:colOff>
      <xdr:row>0</xdr:row>
      <xdr:rowOff>0</xdr:rowOff>
    </xdr:from>
    <xdr:to>
      <xdr:col>12</xdr:col>
      <xdr:colOff>666751</xdr:colOff>
      <xdr:row>7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1" y="0"/>
          <a:ext cx="1371600" cy="1371600"/>
        </a:xfrm>
        <a:prstGeom prst="rect">
          <a:avLst/>
        </a:prstGeom>
      </xdr:spPr>
    </xdr:pic>
    <xdr:clientData/>
  </xdr:twoCellAnchor>
  <xdr:twoCellAnchor>
    <xdr:from>
      <xdr:col>7</xdr:col>
      <xdr:colOff>276224</xdr:colOff>
      <xdr:row>10</xdr:row>
      <xdr:rowOff>76201</xdr:rowOff>
    </xdr:from>
    <xdr:to>
      <xdr:col>13</xdr:col>
      <xdr:colOff>285749</xdr:colOff>
      <xdr:row>25</xdr:row>
      <xdr:rowOff>66676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276225</xdr:colOff>
      <xdr:row>26</xdr:row>
      <xdr:rowOff>133350</xdr:rowOff>
    </xdr:from>
    <xdr:to>
      <xdr:col>13</xdr:col>
      <xdr:colOff>314325</xdr:colOff>
      <xdr:row>31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219075</xdr:colOff>
      <xdr:row>32</xdr:row>
      <xdr:rowOff>66674</xdr:rowOff>
    </xdr:from>
    <xdr:to>
      <xdr:col>15</xdr:col>
      <xdr:colOff>542925</xdr:colOff>
      <xdr:row>38</xdr:row>
      <xdr:rowOff>71436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114299</xdr:colOff>
      <xdr:row>39</xdr:row>
      <xdr:rowOff>66675</xdr:rowOff>
    </xdr:from>
    <xdr:to>
      <xdr:col>17</xdr:col>
      <xdr:colOff>485774</xdr:colOff>
      <xdr:row>44</xdr:row>
      <xdr:rowOff>80962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28574</xdr:colOff>
      <xdr:row>45</xdr:row>
      <xdr:rowOff>114300</xdr:rowOff>
    </xdr:from>
    <xdr:to>
      <xdr:col>18</xdr:col>
      <xdr:colOff>647700</xdr:colOff>
      <xdr:row>50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pe" refreshedDate="44801.595911805554" createdVersion="5" refreshedVersion="5" minRefreshableVersion="3" recordCount="21" xr:uid="{00000000-000A-0000-FFFF-FFFF06000000}">
  <cacheSource type="worksheet">
    <worksheetSource ref="A1:O1048576" sheet="Data"/>
  </cacheSource>
  <cacheFields count="15">
    <cacheField name="MUNICIPIO" numFmtId="0">
      <sharedItems containsBlank="1" count="15">
        <s v="Cali"/>
        <s v="San Pedro"/>
        <m/>
        <s v="Trujillo" u="1"/>
        <s v="Pradera" u="1"/>
        <s v="Toro" u="1"/>
        <s v="Yotoco" u="1"/>
        <s v="La Victoria" u="1"/>
        <s v="Tulúa" u="1"/>
        <s v="Buenaventura" u="1"/>
        <s v="Florida" u="1"/>
        <s v="Bugalagrande" u="1"/>
        <s v="La Cumbre" u="1"/>
        <s v="Buga" u="1"/>
        <s v="Jamundi" u="1"/>
      </sharedItems>
    </cacheField>
    <cacheField name="LOCALIDAD O BARRIO" numFmtId="0">
      <sharedItems containsBlank="1" count="62">
        <s v="Santa Anita"/>
        <s v="Morichal"/>
        <s v="Presidente"/>
        <s v="Pampalinda"/>
        <m/>
        <s v="Bitaco" u="1"/>
        <s v="Montechino" u="1"/>
        <s v="Jorge Sawadsky" u="1"/>
        <s v="San Jóse" u="1"/>
        <s v="Talanga" u="1"/>
        <s v="Coliseo Voleybol" u="1"/>
        <s v="Gran Limonar" u="1"/>
        <s v="Puertas del Sol" u="1"/>
        <s v="El Poblado" u="1"/>
        <s v="Jorge Zawadsky" u="1"/>
        <s v="Alcazares" u="1"/>
        <s v="Jorge Isaacs" u="1"/>
        <s v="Ciudadela Deportiva" u="1"/>
        <s v="Olimpico" u="1"/>
        <s v="El Remolino" u="1"/>
        <s v="Pondaje" u="1"/>
        <s v="Calipso" u="1"/>
        <s v="Miravalle" u="1"/>
        <s v="Lomitas" u="1"/>
        <s v="José Mária Cordoba" u="1"/>
        <s v="Patinodromo Mundialista" u="1"/>
        <s v="La Primavera" u="1"/>
        <s v="El Refugio" u="1"/>
        <s v="Balboa" u="1"/>
        <s v="San Antonio" u="1"/>
        <s v="Gaitan" u="1"/>
        <s v="Pto Merizalde" u="1"/>
        <s v="Jiguales" u="1"/>
        <s v="La Merced" u="1"/>
        <s v="Miravalles" u="1"/>
        <s v="Colseguros - Andes" u="1"/>
        <s v="Villaepal" u="1"/>
        <s v="Bolivariano" u="1"/>
        <s v="La Independencia" u="1"/>
        <s v="Luis Lopez de Mesa" u="1"/>
        <s v="Quintas de Bolivar" u="1"/>
        <s v="El Plan - La Buitrera" u="1"/>
        <s v="Huaqueros" u="1"/>
        <s v="La Marina - B/ Morante" u="1"/>
        <s v="Salomia" u="1"/>
        <s v="Arboleda" u="1"/>
        <s v="Villacolombia" u="1"/>
        <s v="El Llanito" u="1"/>
        <s v="Cabecera" u="1"/>
        <s v="Horizontes" u="1"/>
        <s v="Galicia" u="1"/>
        <s v="San Judas" u="1"/>
        <s v="El Bohío" u="1"/>
        <s v="VillaNancy" u="1"/>
        <s v="Parque Recreacional" u="1"/>
        <s v="Estadio" u="1"/>
        <s v="Las Ceibas" u="1"/>
        <s v="Prados de Oriente" u="1"/>
        <s v="Guabal" u="1"/>
        <s v="La Fortaleza" u="1"/>
        <s v="Los Naranjos" u="1"/>
        <s v="Farallones" u="1"/>
      </sharedItems>
    </cacheField>
    <cacheField name="OBRA" numFmtId="0">
      <sharedItems containsBlank="1"/>
    </cacheField>
    <cacheField name="No. DE CONTRATO" numFmtId="0">
      <sharedItems containsBlank="1"/>
    </cacheField>
    <cacheField name="FECHA DE ENTREGA" numFmtId="14">
      <sharedItems containsDate="1" containsBlank="1" containsMixedTypes="1" minDate="1900-01-04T14:50:04" maxDate="2020-07-18T00:00:00" count="44">
        <s v="Febrero"/>
        <s v="Junio"/>
        <s v="Agosto"/>
        <m/>
        <n v="43889" u="1"/>
        <s v="6/3/2020" u="1"/>
        <s v="11/8/2020" u="1"/>
        <d v="2020-02-28T00:00:00" u="1"/>
        <n v="44029" u="1"/>
        <s v="12/2/2020" u="1"/>
        <s v="x" u="1"/>
        <s v="11/6/2020" u="1"/>
        <s v="Abril" u="1"/>
        <s v="17/7/2020" u="1"/>
        <s v="9/3/2020" u="1"/>
        <d v="2020-08-11T00:00:00" u="1"/>
        <d v="2020-02-12T00:00:00" u="1"/>
        <s v="17/6/2020" u="1"/>
        <n v="44054" u="1"/>
        <n v="43901" u="1"/>
        <d v="2020-02-10T00:00:00" u="1"/>
        <s v="Enero" u="1"/>
        <n v="43899" u="1"/>
        <s v="11/3/2020" u="1"/>
        <s v="20/2/2020" u="1"/>
        <n v="43908" u="1"/>
        <s v="13/3/2020" u="1"/>
        <s v="31/1/2020" u="1"/>
        <s v="5/3/2020" u="1"/>
        <s v="Marzo" u="1"/>
        <s v="26/2/2020" u="1"/>
        <s v="13/2/2020" u="1"/>
        <s v="5/8/2020" u="1"/>
        <d v="2020-03-18T00:00:00" u="1"/>
        <d v="2020-03-11T00:00:00" u="1"/>
        <n v="43873" u="1"/>
        <d v="2020-08-10T00:00:00" u="1"/>
        <s v="18/6/2020" u="1"/>
        <n v="43871" u="1"/>
        <n v="44053" u="1"/>
        <s v="29/5/2020" u="1"/>
        <d v="2020-07-17T00:00:00" u="1"/>
        <d v="2020-03-09T00:00:00" u="1"/>
        <s v="8/7/2020" u="1"/>
      </sharedItems>
    </cacheField>
    <cacheField name="RECURSOS" numFmtId="0">
      <sharedItems containsBlank="1"/>
    </cacheField>
    <cacheField name="CONTRATISTA" numFmtId="0">
      <sharedItems containsBlank="1"/>
    </cacheField>
    <cacheField name="INTERVENTORÍA" numFmtId="0">
      <sharedItems containsBlank="1"/>
    </cacheField>
    <cacheField name="SUPERVISOR" numFmtId="0">
      <sharedItems containsBlank="1"/>
    </cacheField>
    <cacheField name="PREGUNTA" numFmtId="0">
      <sharedItems containsBlank="1" count="6">
        <s v="A"/>
        <s v="B"/>
        <s v="C"/>
        <s v="D"/>
        <s v="E"/>
        <m/>
      </sharedItems>
    </cacheField>
    <cacheField name="1" numFmtId="0">
      <sharedItems containsString="0" containsBlank="1" containsNumber="1" containsInteger="1" minValue="0" maxValue="5"/>
    </cacheField>
    <cacheField name="2" numFmtId="0">
      <sharedItems containsString="0" containsBlank="1" containsNumber="1" containsInteger="1" minValue="0" maxValue="3"/>
    </cacheField>
    <cacheField name="3" numFmtId="0">
      <sharedItems containsString="0" containsBlank="1" containsNumber="1" containsInteger="1" minValue="0" maxValue="3"/>
    </cacheField>
    <cacheField name="4" numFmtId="0">
      <sharedItems containsString="0" containsBlank="1" containsNumber="1" containsInteger="1" minValue="0" maxValue="2"/>
    </cacheField>
    <cacheField name="TOTAL" numFmtId="0">
      <sharedItems containsString="0" containsBlank="1" containsNumber="1" containsInteger="1" minValue="3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s v="Kiosko recreativo"/>
    <s v="1075-2019"/>
    <x v="0"/>
    <s v="Regalias"/>
    <s v="Jose Erson Sandoval"/>
    <s v="Martínez y Manrique Arquitectura e Ingenieria S.A.S"/>
    <s v="Carlos Mier"/>
    <x v="0"/>
    <n v="3"/>
    <n v="0"/>
    <n v="0"/>
    <n v="0"/>
    <n v="3"/>
  </r>
  <r>
    <x v="0"/>
    <x v="0"/>
    <s v="Kiosko recreativo"/>
    <s v="1075-2019"/>
    <x v="0"/>
    <s v="Regalias"/>
    <s v="Jose Erson Sandoval"/>
    <s v="Martínez y Manrique Arquitectura e Ingenieria S.A.S"/>
    <s v="Carlos Mier"/>
    <x v="1"/>
    <n v="1"/>
    <n v="2"/>
    <n v="0"/>
    <n v="0"/>
    <n v="3"/>
  </r>
  <r>
    <x v="0"/>
    <x v="0"/>
    <s v="Kiosko recreativo"/>
    <s v="1075-2019"/>
    <x v="0"/>
    <s v="Regalias"/>
    <s v="Jose Erson Sandoval"/>
    <s v="Martínez y Manrique Arquitectura e Ingenieria S.A.S"/>
    <s v="Carlos Mier"/>
    <x v="2"/>
    <n v="3"/>
    <n v="0"/>
    <n v="0"/>
    <n v="0"/>
    <n v="3"/>
  </r>
  <r>
    <x v="0"/>
    <x v="0"/>
    <s v="Kiosko recreativo"/>
    <s v="1075-2019"/>
    <x v="0"/>
    <s v="Regalias"/>
    <s v="Jose Erson Sandoval"/>
    <s v="Martínez y Manrique Arquitectura e Ingenieria S.A.S"/>
    <s v="Carlos Mier"/>
    <x v="3"/>
    <n v="2"/>
    <n v="0"/>
    <n v="0"/>
    <n v="1"/>
    <n v="3"/>
  </r>
  <r>
    <x v="0"/>
    <x v="0"/>
    <s v="Kiosko recreativo"/>
    <s v="1075-2019"/>
    <x v="0"/>
    <s v="Regalias"/>
    <s v="Jose Erson Sandoval"/>
    <s v="Martínez y Manrique Arquitectura e Ingenieria S.A.S"/>
    <s v="Carlos Mier"/>
    <x v="4"/>
    <n v="0"/>
    <n v="1"/>
    <n v="1"/>
    <n v="1"/>
    <n v="3"/>
  </r>
  <r>
    <x v="0"/>
    <x v="1"/>
    <s v="cubierta y cancha múltiple"/>
    <s v="2757-2019"/>
    <x v="1"/>
    <s v="Regalias"/>
    <s v="Consorcio Escenarios Deportivos 2019"/>
    <s v=" Interescenarios 2019"/>
    <s v="Juan Pablo Mártinez"/>
    <x v="0"/>
    <n v="4"/>
    <n v="1"/>
    <n v="0"/>
    <n v="0"/>
    <n v="5"/>
  </r>
  <r>
    <x v="0"/>
    <x v="1"/>
    <s v="cubierta y cancha múltiple"/>
    <s v="2757-2019"/>
    <x v="1"/>
    <s v="Regalias"/>
    <s v="Consorcio Escenarios Deportivos 2019"/>
    <s v=" Interescenarios 2019"/>
    <s v="Juan Pablo Mártinez"/>
    <x v="1"/>
    <n v="5"/>
    <n v="0"/>
    <n v="0"/>
    <n v="0"/>
    <n v="5"/>
  </r>
  <r>
    <x v="0"/>
    <x v="1"/>
    <s v="cubierta y cancha múltiple"/>
    <s v="2757-2019"/>
    <x v="1"/>
    <s v="Regalias"/>
    <s v="Consorcio Escenarios Deportivos 2019"/>
    <s v=" Interescenarios 2019"/>
    <s v="Juan Pablo Mártinez"/>
    <x v="2"/>
    <n v="5"/>
    <n v="0"/>
    <n v="0"/>
    <n v="0"/>
    <n v="5"/>
  </r>
  <r>
    <x v="0"/>
    <x v="1"/>
    <s v="cubierta y cancha múltiple"/>
    <s v="2757-2019"/>
    <x v="1"/>
    <s v="Regalias"/>
    <s v="Consorcio Escenarios Deportivos 2019"/>
    <s v=" Interescenarios 2019"/>
    <s v="Juan Pablo Mártinez"/>
    <x v="3"/>
    <n v="5"/>
    <n v="0"/>
    <n v="0"/>
    <n v="0"/>
    <n v="5"/>
  </r>
  <r>
    <x v="0"/>
    <x v="1"/>
    <s v="cubierta y cancha múltiple"/>
    <s v="2757-2019"/>
    <x v="1"/>
    <s v="Regalias"/>
    <s v="Consorcio Escenarios Deportivos 2019"/>
    <s v=" Interescenarios 2019"/>
    <s v="Juan Pablo Mártinez"/>
    <x v="4"/>
    <n v="3"/>
    <n v="0"/>
    <n v="1"/>
    <n v="1"/>
    <n v="5"/>
  </r>
  <r>
    <x v="1"/>
    <x v="2"/>
    <s v="Iluminación"/>
    <s v="2757-2019"/>
    <x v="2"/>
    <s v="Regalias"/>
    <m/>
    <m/>
    <m/>
    <x v="0"/>
    <n v="3"/>
    <n v="2"/>
    <n v="0"/>
    <n v="0"/>
    <n v="5"/>
  </r>
  <r>
    <x v="1"/>
    <x v="2"/>
    <s v="Iluminación"/>
    <s v="2757-2019"/>
    <x v="2"/>
    <s v="Regalias"/>
    <m/>
    <m/>
    <m/>
    <x v="1"/>
    <n v="2"/>
    <n v="3"/>
    <n v="0"/>
    <n v="0"/>
    <n v="5"/>
  </r>
  <r>
    <x v="1"/>
    <x v="2"/>
    <s v="Iluminación"/>
    <s v="2757-2019"/>
    <x v="2"/>
    <s v="Regalias"/>
    <m/>
    <m/>
    <m/>
    <x v="2"/>
    <n v="3"/>
    <n v="2"/>
    <n v="0"/>
    <n v="0"/>
    <n v="5"/>
  </r>
  <r>
    <x v="1"/>
    <x v="2"/>
    <s v="Iluminación"/>
    <s v="2757-2019"/>
    <x v="2"/>
    <s v="Regalias"/>
    <m/>
    <m/>
    <m/>
    <x v="3"/>
    <n v="2"/>
    <n v="0"/>
    <n v="3"/>
    <n v="0"/>
    <n v="5"/>
  </r>
  <r>
    <x v="1"/>
    <x v="2"/>
    <s v="Iluminación"/>
    <s v="2757-2019"/>
    <x v="2"/>
    <s v="Regalias"/>
    <m/>
    <m/>
    <m/>
    <x v="4"/>
    <n v="1"/>
    <n v="1"/>
    <n v="1"/>
    <n v="2"/>
    <n v="5"/>
  </r>
  <r>
    <x v="0"/>
    <x v="3"/>
    <s v="Salón Múltiple"/>
    <s v="4507-2019"/>
    <x v="2"/>
    <s v="Regalias"/>
    <m/>
    <m/>
    <m/>
    <x v="0"/>
    <n v="4"/>
    <n v="0"/>
    <n v="0"/>
    <n v="0"/>
    <n v="4"/>
  </r>
  <r>
    <x v="0"/>
    <x v="3"/>
    <s v="Salón Múltiple"/>
    <s v="4507-2019"/>
    <x v="2"/>
    <s v="Regalias"/>
    <m/>
    <m/>
    <m/>
    <x v="1"/>
    <n v="4"/>
    <n v="0"/>
    <n v="0"/>
    <n v="0"/>
    <n v="4"/>
  </r>
  <r>
    <x v="0"/>
    <x v="3"/>
    <s v="Salón Múltiple"/>
    <s v="4507-2019"/>
    <x v="2"/>
    <s v="Regalias"/>
    <m/>
    <m/>
    <m/>
    <x v="2"/>
    <n v="4"/>
    <n v="0"/>
    <n v="0"/>
    <n v="0"/>
    <n v="4"/>
  </r>
  <r>
    <x v="0"/>
    <x v="3"/>
    <s v="Salón Múltiple"/>
    <s v="4507-2019"/>
    <x v="2"/>
    <s v="Regalias"/>
    <m/>
    <m/>
    <m/>
    <x v="3"/>
    <n v="4"/>
    <n v="0"/>
    <n v="0"/>
    <n v="0"/>
    <n v="4"/>
  </r>
  <r>
    <x v="0"/>
    <x v="3"/>
    <s v="Salón Múltiple"/>
    <s v="4507-2019"/>
    <x v="2"/>
    <s v="Regalias"/>
    <m/>
    <m/>
    <m/>
    <x v="4"/>
    <n v="2"/>
    <n v="1"/>
    <n v="1"/>
    <n v="0"/>
    <n v="4"/>
  </r>
  <r>
    <x v="2"/>
    <x v="4"/>
    <m/>
    <m/>
    <x v="3"/>
    <m/>
    <m/>
    <m/>
    <m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2:E19" firstHeaderRow="0" firstDataRow="1" firstDataCol="1" rowPageCount="3" colPageCount="1"/>
  <pivotFields count="15">
    <pivotField axis="axisPage" multipleItemSelectionAllowed="1" showAll="0">
      <items count="16">
        <item m="1" x="9"/>
        <item x="0"/>
        <item m="1" x="14"/>
        <item m="1" x="12"/>
        <item m="1" x="7"/>
        <item m="1" x="4"/>
        <item m="1" x="5"/>
        <item m="1" x="3"/>
        <item m="1" x="8"/>
        <item m="1" x="6"/>
        <item x="2"/>
        <item x="1"/>
        <item m="1" x="10"/>
        <item m="1" x="13"/>
        <item m="1" x="11"/>
        <item t="default"/>
      </items>
    </pivotField>
    <pivotField axis="axisPage" multipleItemSelectionAllowed="1" showAll="0">
      <items count="63">
        <item m="1" x="45"/>
        <item m="1" x="5"/>
        <item m="1" x="37"/>
        <item m="1" x="48"/>
        <item m="1" x="17"/>
        <item m="1" x="10"/>
        <item m="1" x="52"/>
        <item m="1" x="27"/>
        <item m="1" x="55"/>
        <item m="1" x="61"/>
        <item m="1" x="30"/>
        <item m="1" x="11"/>
        <item m="1" x="49"/>
        <item m="1" x="16"/>
        <item m="1" x="43"/>
        <item m="1" x="33"/>
        <item m="1" x="39"/>
        <item m="1" x="34"/>
        <item m="1" x="54"/>
        <item m="1" x="25"/>
        <item m="1" x="57"/>
        <item m="1" x="31"/>
        <item m="1" x="40"/>
        <item m="1" x="29"/>
        <item x="4"/>
        <item m="1" x="23"/>
        <item m="1" x="7"/>
        <item m="1" x="14"/>
        <item m="1" x="58"/>
        <item m="1" x="44"/>
        <item m="1" x="42"/>
        <item m="1" x="19"/>
        <item m="1" x="47"/>
        <item m="1" x="26"/>
        <item m="1" x="56"/>
        <item m="1" x="12"/>
        <item m="1" x="53"/>
        <item m="1" x="15"/>
        <item m="1" x="8"/>
        <item m="1" x="59"/>
        <item m="1" x="46"/>
        <item m="1" x="32"/>
        <item m="1" x="6"/>
        <item m="1" x="41"/>
        <item m="1" x="21"/>
        <item m="1" x="60"/>
        <item m="1" x="22"/>
        <item m="1" x="28"/>
        <item m="1" x="38"/>
        <item m="1" x="35"/>
        <item m="1" x="9"/>
        <item m="1" x="18"/>
        <item m="1" x="20"/>
        <item m="1" x="51"/>
        <item m="1" x="50"/>
        <item m="1" x="13"/>
        <item m="1" x="36"/>
        <item m="1" x="24"/>
        <item x="0"/>
        <item x="1"/>
        <item x="2"/>
        <item x="3"/>
        <item t="default"/>
      </items>
    </pivotField>
    <pivotField multipleItemSelectionAllowed="1" showAll="0"/>
    <pivotField multipleItemSelectionAllowed="1" showAll="0" defaultSubtotal="0"/>
    <pivotField axis="axisPage" multipleItemSelectionAllowed="1" showAll="0" defaultSubtotal="0">
      <items count="44">
        <item m="1" x="39"/>
        <item m="1" x="18"/>
        <item m="1" x="23"/>
        <item m="1" x="11"/>
        <item m="1" x="6"/>
        <item m="1" x="9"/>
        <item m="1" x="31"/>
        <item m="1" x="26"/>
        <item m="1" x="17"/>
        <item m="1" x="13"/>
        <item m="1" x="37"/>
        <item m="1" x="24"/>
        <item m="1" x="30"/>
        <item m="1" x="40"/>
        <item m="1" x="27"/>
        <item m="1" x="28"/>
        <item m="1" x="32"/>
        <item m="1" x="5"/>
        <item m="1" x="43"/>
        <item m="1" x="14"/>
        <item m="1" x="10"/>
        <item x="3"/>
        <item m="1" x="15"/>
        <item m="1" x="36"/>
        <item m="1" x="7"/>
        <item m="1" x="33"/>
        <item m="1" x="41"/>
        <item m="1" x="42"/>
        <item m="1" x="34"/>
        <item m="1" x="16"/>
        <item m="1" x="20"/>
        <item m="1" x="4"/>
        <item m="1" x="25"/>
        <item m="1" x="8"/>
        <item m="1" x="22"/>
        <item m="1" x="19"/>
        <item m="1" x="35"/>
        <item m="1" x="38"/>
        <item m="1" x="29"/>
        <item x="0"/>
        <item m="1" x="21"/>
        <item m="1" x="12"/>
        <item x="1"/>
        <item x="2"/>
      </items>
    </pivotField>
    <pivotField showAll="0" defaultSubtotal="0"/>
    <pivotField showAll="0" defaultSubtotal="0"/>
    <pivotField showAll="0" defaultSubtotal="0"/>
    <pivotField showAll="0" defaultSubtota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1">
    <field x="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4" hier="-1"/>
    <pageField fld="0" hier="-1"/>
    <pageField fld="1" hier="-1"/>
  </pageFields>
  <dataFields count="4">
    <dataField name="Suma de 1" fld="10" baseField="5" baseItem="0"/>
    <dataField name="Suma de 2" fld="11" baseField="5" baseItem="0"/>
    <dataField name="Suma de 3" fld="12" baseField="5" baseItem="0"/>
    <dataField name="Suma de 4" fld="13" baseField="5" baseItem="0"/>
  </dataFields>
  <formats count="18"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9" type="button" dataOnly="0" labelOnly="1" outline="0" axis="axisRow" fieldPosition="0"/>
    </format>
    <format dxfId="14">
      <pivotArea dataOnly="0" labelOnly="1" fieldPosition="0">
        <references count="1">
          <reference field="9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9" type="button" dataOnly="0" labelOnly="1" outline="0" axis="axisRow" fieldPosition="0"/>
    </format>
    <format dxfId="8">
      <pivotArea dataOnly="0" labelOnly="1" fieldPosition="0">
        <references count="1">
          <reference field="9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9" type="button" dataOnly="0" labelOnly="1" outline="0" axis="axisRow" fieldPosition="0"/>
    </format>
    <format dxfId="2">
      <pivotArea dataOnly="0" labelOnly="1" fieldPosition="0">
        <references count="1">
          <reference field="9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pane ySplit="1" topLeftCell="A2" activePane="bottomLeft" state="frozen"/>
      <selection pane="bottomLeft" activeCell="A21" sqref="A21"/>
    </sheetView>
  </sheetViews>
  <sheetFormatPr baseColWidth="10" defaultRowHeight="15" x14ac:dyDescent="0.25"/>
  <cols>
    <col min="1" max="1" width="15.7109375" style="16" bestFit="1" customWidth="1"/>
    <col min="2" max="2" width="23.7109375" style="16" bestFit="1" customWidth="1"/>
    <col min="3" max="3" width="25" style="2" bestFit="1" customWidth="1"/>
    <col min="4" max="4" width="21.85546875" style="2" bestFit="1" customWidth="1"/>
    <col min="5" max="5" width="22.85546875" style="15" bestFit="1" customWidth="1"/>
    <col min="6" max="6" width="18.5703125" style="2" bestFit="1" customWidth="1"/>
    <col min="7" max="7" width="38" style="2" bestFit="1" customWidth="1"/>
    <col min="8" max="8" width="29.7109375" style="2" bestFit="1" customWidth="1"/>
    <col min="9" max="9" width="20.85546875" style="2" bestFit="1" customWidth="1"/>
    <col min="10" max="10" width="15.42578125" style="2" bestFit="1" customWidth="1"/>
    <col min="11" max="14" width="6.5703125" style="2" bestFit="1" customWidth="1"/>
    <col min="15" max="15" width="11.140625" style="2" bestFit="1" customWidth="1"/>
    <col min="16" max="16384" width="11.42578125" style="2"/>
  </cols>
  <sheetData>
    <row r="1" spans="1:15" s="1" customFormat="1" x14ac:dyDescent="0.25">
      <c r="A1" s="17" t="s">
        <v>2</v>
      </c>
      <c r="B1" s="17" t="s">
        <v>3</v>
      </c>
      <c r="C1" s="1" t="s">
        <v>1</v>
      </c>
      <c r="D1" s="1" t="s">
        <v>45</v>
      </c>
      <c r="E1" s="14" t="s">
        <v>44</v>
      </c>
      <c r="F1" s="1" t="s">
        <v>48</v>
      </c>
      <c r="G1" s="1" t="s">
        <v>43</v>
      </c>
      <c r="H1" s="1" t="s">
        <v>46</v>
      </c>
      <c r="I1" s="1" t="s">
        <v>47</v>
      </c>
      <c r="J1" s="1" t="s">
        <v>4</v>
      </c>
      <c r="K1" s="1">
        <v>1</v>
      </c>
      <c r="L1" s="1">
        <v>2</v>
      </c>
      <c r="M1" s="1">
        <v>3</v>
      </c>
      <c r="N1" s="1">
        <v>4</v>
      </c>
      <c r="O1" s="1" t="s">
        <v>10</v>
      </c>
    </row>
    <row r="2" spans="1:15" x14ac:dyDescent="0.25">
      <c r="A2" s="16" t="s">
        <v>0</v>
      </c>
      <c r="B2" s="16" t="s">
        <v>52</v>
      </c>
      <c r="C2" s="2" t="s">
        <v>53</v>
      </c>
      <c r="D2" s="2" t="s">
        <v>54</v>
      </c>
      <c r="E2" s="15" t="s">
        <v>49</v>
      </c>
      <c r="F2" s="2" t="s">
        <v>50</v>
      </c>
      <c r="G2" t="s">
        <v>55</v>
      </c>
      <c r="H2" t="s">
        <v>51</v>
      </c>
      <c r="I2" t="s">
        <v>56</v>
      </c>
      <c r="J2" s="2" t="s">
        <v>5</v>
      </c>
      <c r="K2" s="2">
        <v>3</v>
      </c>
      <c r="L2" s="2">
        <v>0</v>
      </c>
      <c r="M2" s="2">
        <v>0</v>
      </c>
      <c r="N2" s="2">
        <v>0</v>
      </c>
      <c r="O2" s="2">
        <f t="shared" ref="O2:O6" si="0">SUM(K2:N2)</f>
        <v>3</v>
      </c>
    </row>
    <row r="3" spans="1:15" x14ac:dyDescent="0.25">
      <c r="A3" s="16" t="s">
        <v>0</v>
      </c>
      <c r="B3" s="16" t="s">
        <v>52</v>
      </c>
      <c r="C3" s="2" t="s">
        <v>53</v>
      </c>
      <c r="D3" s="2" t="s">
        <v>54</v>
      </c>
      <c r="E3" s="15" t="s">
        <v>49</v>
      </c>
      <c r="F3" s="2" t="s">
        <v>50</v>
      </c>
      <c r="G3" t="s">
        <v>55</v>
      </c>
      <c r="H3" t="s">
        <v>51</v>
      </c>
      <c r="I3" t="s">
        <v>56</v>
      </c>
      <c r="J3" s="2" t="s">
        <v>7</v>
      </c>
      <c r="K3" s="2">
        <v>1</v>
      </c>
      <c r="L3" s="2">
        <v>2</v>
      </c>
      <c r="M3" s="2">
        <v>0</v>
      </c>
      <c r="N3" s="2">
        <v>0</v>
      </c>
      <c r="O3" s="2">
        <f t="shared" si="0"/>
        <v>3</v>
      </c>
    </row>
    <row r="4" spans="1:15" x14ac:dyDescent="0.25">
      <c r="A4" s="16" t="s">
        <v>0</v>
      </c>
      <c r="B4" s="16" t="s">
        <v>52</v>
      </c>
      <c r="C4" s="2" t="s">
        <v>53</v>
      </c>
      <c r="D4" s="2" t="s">
        <v>54</v>
      </c>
      <c r="E4" s="15" t="s">
        <v>49</v>
      </c>
      <c r="F4" s="2" t="s">
        <v>50</v>
      </c>
      <c r="G4" t="s">
        <v>55</v>
      </c>
      <c r="H4" t="s">
        <v>51</v>
      </c>
      <c r="I4" t="s">
        <v>56</v>
      </c>
      <c r="J4" s="2" t="s">
        <v>8</v>
      </c>
      <c r="K4" s="2">
        <v>3</v>
      </c>
      <c r="L4" s="2">
        <v>0</v>
      </c>
      <c r="M4" s="2">
        <v>0</v>
      </c>
      <c r="N4" s="2">
        <v>0</v>
      </c>
      <c r="O4" s="2">
        <f t="shared" si="0"/>
        <v>3</v>
      </c>
    </row>
    <row r="5" spans="1:15" x14ac:dyDescent="0.25">
      <c r="A5" s="16" t="s">
        <v>0</v>
      </c>
      <c r="B5" s="16" t="s">
        <v>52</v>
      </c>
      <c r="C5" s="2" t="s">
        <v>53</v>
      </c>
      <c r="D5" s="2" t="s">
        <v>54</v>
      </c>
      <c r="E5" s="15" t="s">
        <v>49</v>
      </c>
      <c r="F5" s="2" t="s">
        <v>50</v>
      </c>
      <c r="G5" t="s">
        <v>55</v>
      </c>
      <c r="H5" t="s">
        <v>51</v>
      </c>
      <c r="I5" t="s">
        <v>56</v>
      </c>
      <c r="J5" s="2" t="s">
        <v>6</v>
      </c>
      <c r="K5" s="2">
        <v>2</v>
      </c>
      <c r="L5" s="2">
        <v>0</v>
      </c>
      <c r="M5" s="2">
        <v>0</v>
      </c>
      <c r="N5" s="2">
        <v>1</v>
      </c>
      <c r="O5" s="2">
        <f t="shared" si="0"/>
        <v>3</v>
      </c>
    </row>
    <row r="6" spans="1:15" x14ac:dyDescent="0.25">
      <c r="A6" s="16" t="s">
        <v>0</v>
      </c>
      <c r="B6" s="16" t="s">
        <v>52</v>
      </c>
      <c r="C6" s="2" t="s">
        <v>53</v>
      </c>
      <c r="D6" s="2" t="s">
        <v>54</v>
      </c>
      <c r="E6" s="15" t="s">
        <v>49</v>
      </c>
      <c r="F6" s="2" t="s">
        <v>50</v>
      </c>
      <c r="G6" t="s">
        <v>55</v>
      </c>
      <c r="H6" t="s">
        <v>51</v>
      </c>
      <c r="I6" t="s">
        <v>56</v>
      </c>
      <c r="J6" s="2" t="s">
        <v>9</v>
      </c>
      <c r="K6" s="2">
        <v>0</v>
      </c>
      <c r="L6" s="2">
        <v>1</v>
      </c>
      <c r="M6" s="2">
        <v>1</v>
      </c>
      <c r="N6" s="2">
        <v>1</v>
      </c>
      <c r="O6" s="2">
        <f t="shared" si="0"/>
        <v>3</v>
      </c>
    </row>
    <row r="7" spans="1:15" x14ac:dyDescent="0.25">
      <c r="A7" s="16" t="s">
        <v>0</v>
      </c>
      <c r="B7" s="16" t="s">
        <v>58</v>
      </c>
      <c r="C7" s="2" t="s">
        <v>59</v>
      </c>
      <c r="D7" s="2" t="s">
        <v>60</v>
      </c>
      <c r="E7" s="15" t="s">
        <v>61</v>
      </c>
      <c r="F7" s="2" t="s">
        <v>50</v>
      </c>
      <c r="G7" s="18" t="s">
        <v>63</v>
      </c>
      <c r="H7" s="18" t="s">
        <v>64</v>
      </c>
      <c r="I7" s="18" t="s">
        <v>62</v>
      </c>
      <c r="J7" s="2" t="s">
        <v>5</v>
      </c>
      <c r="K7" s="2">
        <v>4</v>
      </c>
      <c r="L7" s="2">
        <v>1</v>
      </c>
      <c r="M7" s="2">
        <v>0</v>
      </c>
      <c r="N7" s="2">
        <v>0</v>
      </c>
      <c r="O7" s="2">
        <f t="shared" ref="O7:O11" si="1">SUM(K7:N7)</f>
        <v>5</v>
      </c>
    </row>
    <row r="8" spans="1:15" x14ac:dyDescent="0.25">
      <c r="A8" s="16" t="s">
        <v>0</v>
      </c>
      <c r="B8" s="16" t="s">
        <v>58</v>
      </c>
      <c r="C8" s="2" t="s">
        <v>59</v>
      </c>
      <c r="D8" s="2" t="s">
        <v>60</v>
      </c>
      <c r="E8" s="15" t="s">
        <v>61</v>
      </c>
      <c r="F8" s="2" t="s">
        <v>50</v>
      </c>
      <c r="G8" s="18" t="s">
        <v>63</v>
      </c>
      <c r="H8" s="18" t="s">
        <v>64</v>
      </c>
      <c r="I8" s="18" t="s">
        <v>62</v>
      </c>
      <c r="J8" s="2" t="s">
        <v>7</v>
      </c>
      <c r="K8" s="2">
        <v>5</v>
      </c>
      <c r="L8" s="2">
        <v>0</v>
      </c>
      <c r="M8" s="2">
        <v>0</v>
      </c>
      <c r="N8" s="2">
        <v>0</v>
      </c>
      <c r="O8" s="2">
        <f t="shared" si="1"/>
        <v>5</v>
      </c>
    </row>
    <row r="9" spans="1:15" x14ac:dyDescent="0.25">
      <c r="A9" s="16" t="s">
        <v>0</v>
      </c>
      <c r="B9" s="16" t="s">
        <v>58</v>
      </c>
      <c r="C9" s="2" t="s">
        <v>59</v>
      </c>
      <c r="D9" s="2" t="s">
        <v>60</v>
      </c>
      <c r="E9" s="15" t="s">
        <v>61</v>
      </c>
      <c r="F9" s="2" t="s">
        <v>50</v>
      </c>
      <c r="G9" s="18" t="s">
        <v>63</v>
      </c>
      <c r="H9" s="18" t="s">
        <v>64</v>
      </c>
      <c r="I9" s="18" t="s">
        <v>62</v>
      </c>
      <c r="J9" s="2" t="s">
        <v>8</v>
      </c>
      <c r="K9" s="2">
        <v>5</v>
      </c>
      <c r="L9" s="2">
        <v>0</v>
      </c>
      <c r="M9" s="2">
        <v>0</v>
      </c>
      <c r="N9" s="2">
        <v>0</v>
      </c>
      <c r="O9" s="2">
        <f t="shared" si="1"/>
        <v>5</v>
      </c>
    </row>
    <row r="10" spans="1:15" x14ac:dyDescent="0.25">
      <c r="A10" s="16" t="s">
        <v>0</v>
      </c>
      <c r="B10" s="16" t="s">
        <v>58</v>
      </c>
      <c r="C10" s="2" t="s">
        <v>59</v>
      </c>
      <c r="D10" s="2" t="s">
        <v>60</v>
      </c>
      <c r="E10" s="15" t="s">
        <v>61</v>
      </c>
      <c r="F10" s="2" t="s">
        <v>50</v>
      </c>
      <c r="G10" s="18" t="s">
        <v>63</v>
      </c>
      <c r="H10" s="18" t="s">
        <v>64</v>
      </c>
      <c r="I10" s="18" t="s">
        <v>62</v>
      </c>
      <c r="J10" s="2" t="s">
        <v>6</v>
      </c>
      <c r="K10" s="2">
        <v>5</v>
      </c>
      <c r="L10" s="2">
        <v>0</v>
      </c>
      <c r="M10" s="2">
        <v>0</v>
      </c>
      <c r="N10" s="2">
        <v>0</v>
      </c>
      <c r="O10" s="2">
        <f t="shared" si="1"/>
        <v>5</v>
      </c>
    </row>
    <row r="11" spans="1:15" x14ac:dyDescent="0.25">
      <c r="A11" s="16" t="s">
        <v>0</v>
      </c>
      <c r="B11" s="16" t="s">
        <v>58</v>
      </c>
      <c r="C11" s="2" t="s">
        <v>59</v>
      </c>
      <c r="D11" s="2" t="s">
        <v>60</v>
      </c>
      <c r="E11" s="15" t="s">
        <v>61</v>
      </c>
      <c r="F11" s="2" t="s">
        <v>50</v>
      </c>
      <c r="G11" s="18" t="s">
        <v>63</v>
      </c>
      <c r="H11" s="18" t="s">
        <v>64</v>
      </c>
      <c r="I11" s="18" t="s">
        <v>62</v>
      </c>
      <c r="J11" s="2" t="s">
        <v>9</v>
      </c>
      <c r="K11" s="2">
        <v>3</v>
      </c>
      <c r="L11" s="2">
        <v>0</v>
      </c>
      <c r="M11" s="2">
        <v>1</v>
      </c>
      <c r="N11" s="2">
        <v>1</v>
      </c>
      <c r="O11" s="2">
        <f t="shared" si="1"/>
        <v>5</v>
      </c>
    </row>
    <row r="12" spans="1:15" x14ac:dyDescent="0.25">
      <c r="A12" s="16" t="s">
        <v>65</v>
      </c>
      <c r="B12" s="16" t="s">
        <v>66</v>
      </c>
      <c r="C12" s="2" t="s">
        <v>67</v>
      </c>
      <c r="D12" s="2" t="s">
        <v>60</v>
      </c>
      <c r="E12" s="15" t="s">
        <v>68</v>
      </c>
      <c r="F12" s="2" t="s">
        <v>50</v>
      </c>
      <c r="J12" s="2" t="s">
        <v>5</v>
      </c>
      <c r="K12" s="2">
        <v>3</v>
      </c>
      <c r="L12" s="2">
        <v>2</v>
      </c>
      <c r="M12" s="2">
        <v>0</v>
      </c>
      <c r="N12" s="2">
        <v>0</v>
      </c>
      <c r="O12" s="2">
        <f t="shared" ref="O12:O21" si="2">SUM(K12:N12)</f>
        <v>5</v>
      </c>
    </row>
    <row r="13" spans="1:15" x14ac:dyDescent="0.25">
      <c r="A13" s="16" t="s">
        <v>65</v>
      </c>
      <c r="B13" s="16" t="s">
        <v>66</v>
      </c>
      <c r="C13" s="2" t="s">
        <v>67</v>
      </c>
      <c r="D13" s="2" t="s">
        <v>60</v>
      </c>
      <c r="E13" s="15" t="s">
        <v>68</v>
      </c>
      <c r="F13" s="2" t="s">
        <v>50</v>
      </c>
      <c r="J13" s="2" t="s">
        <v>7</v>
      </c>
      <c r="K13" s="2">
        <v>2</v>
      </c>
      <c r="L13" s="2">
        <v>3</v>
      </c>
      <c r="M13" s="2">
        <v>0</v>
      </c>
      <c r="N13" s="2">
        <v>0</v>
      </c>
      <c r="O13" s="2">
        <f t="shared" si="2"/>
        <v>5</v>
      </c>
    </row>
    <row r="14" spans="1:15" x14ac:dyDescent="0.25">
      <c r="A14" s="16" t="s">
        <v>65</v>
      </c>
      <c r="B14" s="16" t="s">
        <v>66</v>
      </c>
      <c r="C14" s="2" t="s">
        <v>67</v>
      </c>
      <c r="D14" s="2" t="s">
        <v>60</v>
      </c>
      <c r="E14" s="15" t="s">
        <v>68</v>
      </c>
      <c r="F14" s="2" t="s">
        <v>50</v>
      </c>
      <c r="J14" s="2" t="s">
        <v>8</v>
      </c>
      <c r="K14" s="2">
        <v>3</v>
      </c>
      <c r="L14" s="2">
        <v>2</v>
      </c>
      <c r="M14" s="2">
        <v>0</v>
      </c>
      <c r="N14" s="2">
        <v>0</v>
      </c>
      <c r="O14" s="2">
        <f t="shared" si="2"/>
        <v>5</v>
      </c>
    </row>
    <row r="15" spans="1:15" x14ac:dyDescent="0.25">
      <c r="A15" s="16" t="s">
        <v>65</v>
      </c>
      <c r="B15" s="16" t="s">
        <v>66</v>
      </c>
      <c r="C15" s="2" t="s">
        <v>67</v>
      </c>
      <c r="D15" s="2" t="s">
        <v>60</v>
      </c>
      <c r="E15" s="15" t="s">
        <v>68</v>
      </c>
      <c r="F15" s="2" t="s">
        <v>50</v>
      </c>
      <c r="J15" s="2" t="s">
        <v>6</v>
      </c>
      <c r="K15" s="2">
        <v>2</v>
      </c>
      <c r="L15" s="2">
        <v>0</v>
      </c>
      <c r="M15" s="2">
        <v>3</v>
      </c>
      <c r="N15" s="2">
        <v>0</v>
      </c>
      <c r="O15" s="2">
        <f t="shared" si="2"/>
        <v>5</v>
      </c>
    </row>
    <row r="16" spans="1:15" x14ac:dyDescent="0.25">
      <c r="A16" s="16" t="s">
        <v>65</v>
      </c>
      <c r="B16" s="16" t="s">
        <v>66</v>
      </c>
      <c r="C16" s="2" t="s">
        <v>67</v>
      </c>
      <c r="D16" s="2" t="s">
        <v>60</v>
      </c>
      <c r="E16" s="15" t="s">
        <v>68</v>
      </c>
      <c r="F16" s="2" t="s">
        <v>50</v>
      </c>
      <c r="J16" s="2" t="s">
        <v>9</v>
      </c>
      <c r="K16" s="2">
        <v>1</v>
      </c>
      <c r="L16" s="2">
        <v>1</v>
      </c>
      <c r="M16" s="2">
        <v>1</v>
      </c>
      <c r="N16" s="2">
        <v>2</v>
      </c>
      <c r="O16" s="2">
        <f t="shared" si="2"/>
        <v>5</v>
      </c>
    </row>
    <row r="17" spans="1:15" x14ac:dyDescent="0.25">
      <c r="A17" s="16" t="s">
        <v>0</v>
      </c>
      <c r="B17" s="16" t="s">
        <v>69</v>
      </c>
      <c r="C17" s="2" t="s">
        <v>70</v>
      </c>
      <c r="D17" s="2" t="s">
        <v>71</v>
      </c>
      <c r="E17" s="15" t="s">
        <v>68</v>
      </c>
      <c r="F17" s="2" t="s">
        <v>50</v>
      </c>
      <c r="J17" s="2" t="s">
        <v>5</v>
      </c>
      <c r="K17" s="2">
        <v>4</v>
      </c>
      <c r="L17" s="2">
        <v>0</v>
      </c>
      <c r="M17" s="2">
        <v>0</v>
      </c>
      <c r="N17" s="2">
        <v>0</v>
      </c>
      <c r="O17" s="2">
        <f t="shared" si="2"/>
        <v>4</v>
      </c>
    </row>
    <row r="18" spans="1:15" x14ac:dyDescent="0.25">
      <c r="A18" s="16" t="s">
        <v>0</v>
      </c>
      <c r="B18" s="16" t="s">
        <v>69</v>
      </c>
      <c r="C18" s="2" t="s">
        <v>70</v>
      </c>
      <c r="D18" s="2" t="s">
        <v>71</v>
      </c>
      <c r="E18" s="15" t="s">
        <v>68</v>
      </c>
      <c r="F18" s="2" t="s">
        <v>50</v>
      </c>
      <c r="J18" s="2" t="s">
        <v>7</v>
      </c>
      <c r="K18" s="2">
        <v>4</v>
      </c>
      <c r="L18" s="2">
        <v>0</v>
      </c>
      <c r="M18" s="2">
        <v>0</v>
      </c>
      <c r="N18" s="2">
        <v>0</v>
      </c>
      <c r="O18" s="2">
        <f t="shared" si="2"/>
        <v>4</v>
      </c>
    </row>
    <row r="19" spans="1:15" x14ac:dyDescent="0.25">
      <c r="A19" s="16" t="s">
        <v>0</v>
      </c>
      <c r="B19" s="16" t="s">
        <v>69</v>
      </c>
      <c r="C19" s="2" t="s">
        <v>70</v>
      </c>
      <c r="D19" s="2" t="s">
        <v>71</v>
      </c>
      <c r="E19" s="15" t="s">
        <v>68</v>
      </c>
      <c r="F19" s="2" t="s">
        <v>50</v>
      </c>
      <c r="J19" s="2" t="s">
        <v>8</v>
      </c>
      <c r="K19" s="2">
        <v>4</v>
      </c>
      <c r="L19" s="2">
        <v>0</v>
      </c>
      <c r="M19" s="2">
        <v>0</v>
      </c>
      <c r="N19" s="2">
        <v>0</v>
      </c>
      <c r="O19" s="2">
        <f t="shared" si="2"/>
        <v>4</v>
      </c>
    </row>
    <row r="20" spans="1:15" x14ac:dyDescent="0.25">
      <c r="A20" s="16" t="s">
        <v>0</v>
      </c>
      <c r="B20" s="16" t="s">
        <v>69</v>
      </c>
      <c r="C20" s="2" t="s">
        <v>70</v>
      </c>
      <c r="D20" s="2" t="s">
        <v>71</v>
      </c>
      <c r="E20" s="15" t="s">
        <v>68</v>
      </c>
      <c r="F20" s="2" t="s">
        <v>50</v>
      </c>
      <c r="J20" s="2" t="s">
        <v>6</v>
      </c>
      <c r="K20" s="2">
        <v>4</v>
      </c>
      <c r="L20" s="2">
        <v>0</v>
      </c>
      <c r="M20" s="2">
        <v>0</v>
      </c>
      <c r="N20" s="2">
        <v>0</v>
      </c>
      <c r="O20" s="2">
        <f t="shared" si="2"/>
        <v>4</v>
      </c>
    </row>
    <row r="21" spans="1:15" x14ac:dyDescent="0.25">
      <c r="A21" s="16" t="s">
        <v>0</v>
      </c>
      <c r="B21" s="16" t="s">
        <v>69</v>
      </c>
      <c r="C21" s="2" t="s">
        <v>70</v>
      </c>
      <c r="D21" s="2" t="s">
        <v>71</v>
      </c>
      <c r="E21" s="15" t="s">
        <v>68</v>
      </c>
      <c r="F21" s="2" t="s">
        <v>50</v>
      </c>
      <c r="J21" s="2" t="s">
        <v>9</v>
      </c>
      <c r="K21" s="2">
        <v>2</v>
      </c>
      <c r="L21" s="2">
        <v>1</v>
      </c>
      <c r="M21" s="2">
        <v>1</v>
      </c>
      <c r="N21" s="2">
        <v>0</v>
      </c>
      <c r="O21" s="2">
        <f t="shared" si="2"/>
        <v>4</v>
      </c>
    </row>
  </sheetData>
  <autoFilter ref="A1:O9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54"/>
  <sheetViews>
    <sheetView zoomScale="90" zoomScaleNormal="90" workbookViewId="0">
      <selection activeCell="C1" sqref="C1"/>
    </sheetView>
  </sheetViews>
  <sheetFormatPr baseColWidth="10" defaultRowHeight="15" x14ac:dyDescent="0.25"/>
  <cols>
    <col min="1" max="1" width="20.140625" style="5" customWidth="1"/>
    <col min="2" max="5" width="10.140625" style="5" customWidth="1"/>
    <col min="6" max="6" width="10" style="5" customWidth="1"/>
    <col min="7" max="9" width="11.42578125" style="5" customWidth="1"/>
    <col min="10" max="10" width="10" style="5" customWidth="1"/>
    <col min="11" max="13" width="11.42578125" style="5" customWidth="1"/>
    <col min="14" max="14" width="10" style="5" customWidth="1"/>
    <col min="15" max="16" width="11.42578125" style="5" customWidth="1"/>
    <col min="17" max="17" width="11.42578125" style="4" customWidth="1"/>
    <col min="18" max="18" width="10" style="4" customWidth="1"/>
    <col min="19" max="21" width="11.42578125" style="4" customWidth="1"/>
    <col min="22" max="22" width="10" style="4" customWidth="1"/>
    <col min="23" max="24" width="11.42578125" style="4" customWidth="1"/>
    <col min="25" max="25" width="11.42578125" style="5" customWidth="1"/>
    <col min="26" max="26" width="10" style="5" customWidth="1"/>
    <col min="27" max="29" width="11.42578125" style="5" customWidth="1"/>
    <col min="30" max="30" width="11" style="5" customWidth="1"/>
    <col min="31" max="33" width="11.42578125" style="5" customWidth="1"/>
    <col min="34" max="34" width="14.85546875" style="5" customWidth="1"/>
    <col min="35" max="37" width="16.42578125" style="5" customWidth="1"/>
    <col min="38" max="38" width="10" style="5" customWidth="1"/>
    <col min="39" max="42" width="11.42578125" style="5" customWidth="1"/>
    <col min="43" max="45" width="12.85546875" style="5" customWidth="1"/>
    <col min="46" max="46" width="10" style="5" customWidth="1"/>
    <col min="47" max="49" width="11.42578125" style="5" customWidth="1"/>
    <col min="50" max="50" width="10" style="5" customWidth="1"/>
    <col min="51" max="53" width="11.42578125" style="5" customWidth="1"/>
    <col min="54" max="54" width="10" style="5" customWidth="1"/>
    <col min="55" max="58" width="11.42578125" style="5" customWidth="1"/>
    <col min="59" max="61" width="12.85546875" style="5" customWidth="1"/>
    <col min="62" max="62" width="10" style="5" customWidth="1"/>
    <col min="63" max="65" width="11.42578125" style="5" customWidth="1"/>
    <col min="66" max="66" width="10" style="5" customWidth="1"/>
    <col min="67" max="70" width="11.42578125" style="5" customWidth="1"/>
    <col min="71" max="73" width="12.85546875" style="5" customWidth="1"/>
    <col min="74" max="74" width="10" style="5" customWidth="1"/>
    <col min="75" max="78" width="11.42578125" style="5" customWidth="1"/>
    <col min="79" max="81" width="12.85546875" style="5" customWidth="1"/>
    <col min="82" max="82" width="10" style="5" customWidth="1"/>
    <col min="83" max="86" width="11.42578125" style="5" customWidth="1"/>
    <col min="87" max="89" width="12.85546875" style="5" customWidth="1"/>
    <col min="90" max="90" width="10" style="5" customWidth="1"/>
    <col min="91" max="94" width="11.42578125" style="5" customWidth="1"/>
    <col min="95" max="98" width="12.85546875" style="5" customWidth="1"/>
    <col min="99" max="101" width="11.42578125" style="5" customWidth="1"/>
    <col min="102" max="102" width="20.5703125" style="5" customWidth="1"/>
    <col min="103" max="105" width="22.140625" style="5" customWidth="1"/>
    <col min="106" max="106" width="14.85546875" style="5" customWidth="1"/>
    <col min="107" max="109" width="16.42578125" style="5" customWidth="1"/>
    <col min="110" max="110" width="10" style="5" customWidth="1"/>
    <col min="111" max="114" width="11.42578125" style="5" customWidth="1"/>
    <col min="115" max="117" width="12.85546875" style="5" customWidth="1"/>
    <col min="118" max="118" width="10" style="5" customWidth="1"/>
    <col min="119" max="122" width="11.42578125" style="5" customWidth="1"/>
    <col min="123" max="125" width="12.85546875" style="5" customWidth="1"/>
    <col min="126" max="126" width="10" style="5" customWidth="1"/>
    <col min="127" max="130" width="11.42578125" style="5" customWidth="1"/>
    <col min="131" max="133" width="12.85546875" style="5" customWidth="1"/>
    <col min="134" max="134" width="10" style="5" customWidth="1"/>
    <col min="135" max="138" width="11.42578125" style="5" customWidth="1"/>
    <col min="139" max="141" width="12.85546875" style="5" customWidth="1"/>
    <col min="142" max="142" width="10" style="5" customWidth="1"/>
    <col min="143" max="146" width="11.42578125" style="5" customWidth="1"/>
    <col min="147" max="149" width="12.85546875" style="5" customWidth="1"/>
    <col min="150" max="150" width="11.42578125" style="5" customWidth="1"/>
    <col min="151" max="153" width="12.85546875" style="5" customWidth="1"/>
    <col min="154" max="154" width="10" style="5" customWidth="1"/>
    <col min="155" max="157" width="11.42578125" style="5" customWidth="1"/>
    <col min="158" max="158" width="10" style="5" customWidth="1"/>
    <col min="159" max="162" width="11.42578125" style="5" customWidth="1"/>
    <col min="163" max="165" width="12.85546875" style="5" customWidth="1"/>
    <col min="166" max="166" width="10" style="5" customWidth="1"/>
    <col min="167" max="170" width="11.42578125" style="5" customWidth="1"/>
    <col min="171" max="173" width="12.85546875" style="5" customWidth="1"/>
    <col min="174" max="174" width="11.42578125" style="5" customWidth="1"/>
    <col min="175" max="177" width="12.85546875" style="5" bestFit="1" customWidth="1"/>
    <col min="178" max="178" width="10" style="5" customWidth="1"/>
    <col min="179" max="182" width="11.42578125" style="5" customWidth="1"/>
    <col min="183" max="183" width="12.85546875" style="5" customWidth="1"/>
    <col min="184" max="185" width="12.85546875" style="5" bestFit="1" customWidth="1"/>
    <col min="186" max="186" width="10" style="5" customWidth="1"/>
    <col min="187" max="190" width="11.42578125" style="5" customWidth="1"/>
    <col min="191" max="191" width="12.85546875" style="5" bestFit="1" customWidth="1"/>
    <col min="192" max="193" width="12.85546875" style="5" customWidth="1"/>
    <col min="194" max="194" width="10" style="5" customWidth="1"/>
    <col min="195" max="198" width="11.42578125" style="5" customWidth="1"/>
    <col min="199" max="201" width="12.85546875" style="5" customWidth="1"/>
    <col min="202" max="202" width="11.42578125" style="5" customWidth="1"/>
    <col min="203" max="203" width="12.85546875" style="5" customWidth="1"/>
    <col min="204" max="205" width="12.85546875" style="5" bestFit="1" customWidth="1"/>
    <col min="206" max="206" width="10" style="5" customWidth="1"/>
    <col min="207" max="210" width="11.42578125" style="5" customWidth="1"/>
    <col min="211" max="211" width="12.85546875" style="5" bestFit="1" customWidth="1"/>
    <col min="212" max="213" width="12.85546875" style="5" customWidth="1"/>
    <col min="214" max="214" width="12.42578125" style="5" customWidth="1"/>
    <col min="215" max="217" width="13.85546875" style="5" customWidth="1"/>
    <col min="218" max="218" width="12.85546875" style="5" customWidth="1"/>
    <col min="219" max="221" width="11.42578125" style="5" customWidth="1"/>
    <col min="222" max="222" width="20.5703125" style="5" customWidth="1"/>
    <col min="223" max="223" width="22.140625" style="5" customWidth="1"/>
    <col min="224" max="225" width="22.140625" style="5" bestFit="1" customWidth="1"/>
    <col min="226" max="226" width="20.5703125" style="5" customWidth="1"/>
    <col min="227" max="229" width="22.140625" style="5" customWidth="1"/>
    <col min="230" max="230" width="14.85546875" style="5" customWidth="1"/>
    <col min="231" max="233" width="16.42578125" style="5" customWidth="1"/>
    <col min="234" max="234" width="11.42578125" style="5" customWidth="1"/>
    <col min="235" max="235" width="12.85546875" style="5" bestFit="1" customWidth="1"/>
    <col min="236" max="237" width="12.85546875" style="5" customWidth="1"/>
    <col min="238" max="238" width="11.42578125" style="5" customWidth="1"/>
    <col min="239" max="241" width="12.85546875" style="5" bestFit="1" customWidth="1"/>
    <col min="242" max="242" width="10" style="5" customWidth="1"/>
    <col min="243" max="243" width="11.42578125" style="5"/>
    <col min="244" max="246" width="11.42578125" style="5" customWidth="1"/>
    <col min="247" max="249" width="12.85546875" style="5" bestFit="1" customWidth="1"/>
    <col min="250" max="250" width="11.42578125" style="5" customWidth="1"/>
    <col min="251" max="253" width="12.85546875" style="5" bestFit="1" customWidth="1"/>
    <col min="254" max="254" width="10" style="5" customWidth="1"/>
    <col min="255" max="258" width="11.42578125" style="5" customWidth="1"/>
    <col min="259" max="261" width="12.85546875" style="5" customWidth="1"/>
    <col min="262" max="262" width="11.42578125" style="5" customWidth="1"/>
    <col min="263" max="263" width="12.85546875" style="5" bestFit="1" customWidth="1"/>
    <col min="264" max="265" width="12.85546875" style="5" customWidth="1"/>
    <col min="266" max="266" width="11.42578125" style="5" customWidth="1"/>
    <col min="267" max="269" width="12.85546875" style="5" bestFit="1" customWidth="1"/>
    <col min="270" max="270" width="10" style="5" customWidth="1"/>
    <col min="271" max="274" width="11.42578125" style="5" customWidth="1"/>
    <col min="275" max="277" width="12.85546875" style="5" customWidth="1"/>
    <col min="278" max="278" width="11.42578125" style="5" customWidth="1"/>
    <col min="279" max="281" width="12.85546875" style="5" customWidth="1"/>
    <col min="282" max="282" width="10" style="5" customWidth="1"/>
    <col min="283" max="286" width="11.42578125" style="5" customWidth="1"/>
    <col min="287" max="289" width="12.85546875" style="5" customWidth="1"/>
    <col min="290" max="290" width="11.42578125" style="5" customWidth="1"/>
    <col min="291" max="291" width="12.85546875" style="5" bestFit="1" customWidth="1"/>
    <col min="292" max="293" width="12.85546875" style="5" customWidth="1"/>
    <col min="294" max="294" width="10" style="5" customWidth="1"/>
    <col min="295" max="298" width="11.42578125" style="5" customWidth="1"/>
    <col min="299" max="299" width="12.85546875" style="5" customWidth="1"/>
    <col min="300" max="301" width="12.85546875" style="5" bestFit="1" customWidth="1"/>
    <col min="302" max="302" width="11.42578125" style="5" customWidth="1"/>
    <col min="303" max="305" width="12.85546875" style="5" customWidth="1"/>
    <col min="306" max="306" width="10" style="5" customWidth="1"/>
    <col min="307" max="310" width="11.42578125" style="5" customWidth="1"/>
    <col min="311" max="313" width="12.85546875" style="5" bestFit="1" customWidth="1"/>
    <col min="314" max="314" width="11.42578125" style="5" customWidth="1"/>
    <col min="315" max="317" width="12.85546875" style="5" customWidth="1"/>
    <col min="318" max="318" width="11.42578125" style="5" customWidth="1"/>
    <col min="319" max="321" width="12.85546875" style="5" bestFit="1" customWidth="1"/>
    <col min="322" max="322" width="10" style="5" customWidth="1"/>
    <col min="323" max="326" width="11.42578125" style="5" customWidth="1"/>
    <col min="327" max="329" width="12.85546875" style="5" customWidth="1"/>
    <col min="330" max="330" width="11.42578125" style="5" customWidth="1"/>
    <col min="331" max="333" width="12.85546875" style="5" bestFit="1" customWidth="1"/>
    <col min="334" max="334" width="11.42578125" style="5" customWidth="1"/>
    <col min="335" max="337" width="12.85546875" style="5" bestFit="1" customWidth="1"/>
    <col min="338" max="338" width="10" style="5" customWidth="1"/>
    <col min="339" max="341" width="11.42578125" style="5" customWidth="1"/>
    <col min="342" max="342" width="10" style="5" customWidth="1"/>
    <col min="343" max="343" width="11.42578125" style="5" customWidth="1"/>
    <col min="344" max="345" width="11.42578125" style="5"/>
    <col min="346" max="346" width="11.42578125" style="5" customWidth="1"/>
    <col min="347" max="349" width="12.85546875" style="5" bestFit="1" customWidth="1"/>
    <col min="350" max="350" width="10" style="5" customWidth="1"/>
    <col min="351" max="354" width="11.42578125" style="5" customWidth="1"/>
    <col min="355" max="357" width="12.85546875" style="5" customWidth="1"/>
    <col min="358" max="358" width="11.42578125" style="5" customWidth="1"/>
    <col min="359" max="361" width="12.85546875" style="5" bestFit="1" customWidth="1"/>
    <col min="362" max="362" width="11.42578125" style="5" customWidth="1"/>
    <col min="363" max="365" width="12.85546875" style="5" bestFit="1" customWidth="1"/>
    <col min="366" max="366" width="10" style="5" customWidth="1"/>
    <col min="367" max="370" width="11.42578125" style="5" customWidth="1"/>
    <col min="371" max="373" width="12.85546875" style="5" customWidth="1"/>
    <col min="374" max="374" width="11.42578125" style="5" customWidth="1"/>
    <col min="375" max="377" width="12.85546875" style="5" bestFit="1" customWidth="1"/>
    <col min="378" max="378" width="10" style="5" customWidth="1"/>
    <col min="379" max="382" width="11.42578125" style="5" customWidth="1"/>
    <col min="383" max="385" width="12.85546875" style="5" customWidth="1"/>
    <col min="386" max="386" width="11.42578125" style="5" customWidth="1"/>
    <col min="387" max="389" width="12.85546875" style="5" bestFit="1" customWidth="1"/>
    <col min="390" max="390" width="10" style="5" customWidth="1"/>
    <col min="391" max="394" width="11.42578125" style="5" customWidth="1"/>
    <col min="395" max="397" width="12.85546875" style="5" customWidth="1"/>
    <col min="398" max="398" width="11.42578125" style="5" customWidth="1"/>
    <col min="399" max="401" width="12.85546875" style="5" bestFit="1" customWidth="1"/>
    <col min="402" max="402" width="11.42578125" style="5" customWidth="1"/>
    <col min="403" max="405" width="12.85546875" style="5" bestFit="1" customWidth="1"/>
    <col min="406" max="406" width="10" style="5" customWidth="1"/>
    <col min="407" max="410" width="11.42578125" style="5" customWidth="1"/>
    <col min="411" max="413" width="12.85546875" style="5" customWidth="1"/>
    <col min="414" max="414" width="11.42578125" style="5" customWidth="1"/>
    <col min="415" max="417" width="12.85546875" style="5" bestFit="1" customWidth="1"/>
    <col min="418" max="418" width="10" style="5" customWidth="1"/>
    <col min="419" max="422" width="11.42578125" style="5" customWidth="1"/>
    <col min="423" max="425" width="12.85546875" style="5" bestFit="1" customWidth="1"/>
    <col min="426" max="426" width="11.42578125" style="5" customWidth="1"/>
    <col min="427" max="429" width="12.85546875" style="5" bestFit="1" customWidth="1"/>
    <col min="430" max="430" width="11.42578125" style="5" customWidth="1"/>
    <col min="431" max="433" width="12.85546875" style="5" customWidth="1"/>
    <col min="434" max="434" width="10" style="5" customWidth="1"/>
    <col min="435" max="438" width="11.42578125" style="5" customWidth="1"/>
    <col min="439" max="441" width="12.85546875" style="5" customWidth="1"/>
    <col min="442" max="442" width="11.42578125" style="5" customWidth="1"/>
    <col min="443" max="445" width="12.85546875" style="5" customWidth="1"/>
    <col min="446" max="446" width="10" style="5" customWidth="1"/>
    <col min="447" max="448" width="11.42578125" style="5" customWidth="1"/>
    <col min="449" max="449" width="11.42578125" style="5"/>
    <col min="450" max="450" width="11.42578125" style="5" customWidth="1"/>
    <col min="451" max="453" width="12.85546875" style="5" bestFit="1" customWidth="1"/>
    <col min="454" max="454" width="11.42578125" style="5" customWidth="1"/>
    <col min="455" max="457" width="12.85546875" style="5" bestFit="1" customWidth="1"/>
    <col min="458" max="458" width="10" style="5" customWidth="1"/>
    <col min="459" max="461" width="11.42578125" style="5"/>
    <col min="462" max="462" width="11.42578125" style="5" customWidth="1"/>
    <col min="463" max="465" width="12.85546875" style="5" bestFit="1" customWidth="1"/>
    <col min="466" max="466" width="11.42578125" style="5" customWidth="1"/>
    <col min="467" max="469" width="12.85546875" style="5" customWidth="1"/>
    <col min="470" max="470" width="12.42578125" style="5" customWidth="1"/>
    <col min="471" max="473" width="13.85546875" style="5" customWidth="1"/>
    <col min="474" max="474" width="10" style="5" customWidth="1"/>
    <col min="475" max="478" width="11.42578125" style="5" customWidth="1"/>
    <col min="479" max="481" width="12.85546875" style="5" customWidth="1"/>
    <col min="482" max="482" width="10" style="5" customWidth="1"/>
    <col min="483" max="485" width="11.42578125" style="5"/>
    <col min="486" max="486" width="11.42578125" style="5" customWidth="1"/>
    <col min="487" max="489" width="12.85546875" style="5" bestFit="1" customWidth="1"/>
    <col min="490" max="490" width="11.42578125" style="5" customWidth="1"/>
    <col min="491" max="493" width="12.85546875" style="5" bestFit="1" customWidth="1"/>
    <col min="494" max="494" width="10" style="5" customWidth="1"/>
    <col min="495" max="498" width="11.42578125" style="5" customWidth="1"/>
    <col min="499" max="501" width="12.85546875" style="5" customWidth="1"/>
    <col min="502" max="502" width="11.42578125" style="5" customWidth="1"/>
    <col min="503" max="505" width="12.85546875" style="5" bestFit="1" customWidth="1"/>
    <col min="506" max="506" width="12.42578125" style="5" customWidth="1"/>
    <col min="507" max="509" width="13.85546875" style="5" customWidth="1"/>
    <col min="510" max="510" width="10" style="5" customWidth="1"/>
    <col min="511" max="514" width="11.42578125" style="5" customWidth="1"/>
    <col min="515" max="517" width="12.85546875" style="5" customWidth="1"/>
    <col min="518" max="518" width="11.42578125" style="5" customWidth="1"/>
    <col min="519" max="521" width="12.85546875" style="5" customWidth="1"/>
    <col min="522" max="522" width="10" style="5" customWidth="1"/>
    <col min="523" max="526" width="11.42578125" style="5" customWidth="1"/>
    <col min="527" max="529" width="12.85546875" style="5" customWidth="1"/>
    <col min="530" max="530" width="10" style="5" customWidth="1"/>
    <col min="531" max="534" width="11.42578125" style="5" customWidth="1"/>
    <col min="535" max="537" width="12.85546875" style="5" bestFit="1" customWidth="1"/>
    <col min="538" max="538" width="11.42578125" style="5" customWidth="1"/>
    <col min="539" max="541" width="12.85546875" style="5" bestFit="1" customWidth="1"/>
    <col min="542" max="542" width="12.42578125" style="5" customWidth="1"/>
    <col min="543" max="545" width="13.85546875" style="5" bestFit="1" customWidth="1"/>
    <col min="546" max="546" width="10" style="5" customWidth="1"/>
    <col min="547" max="549" width="11.42578125" style="5"/>
    <col min="550" max="550" width="11.42578125" style="5" customWidth="1"/>
    <col min="551" max="553" width="12.85546875" style="5" bestFit="1" customWidth="1"/>
    <col min="554" max="554" width="11.42578125" style="5" customWidth="1"/>
    <col min="555" max="557" width="12.85546875" style="5" bestFit="1" customWidth="1"/>
    <col min="558" max="558" width="12.42578125" style="5" customWidth="1"/>
    <col min="559" max="561" width="13.85546875" style="5" bestFit="1" customWidth="1"/>
    <col min="562" max="562" width="10" style="5" customWidth="1"/>
    <col min="563" max="565" width="11.42578125" style="5"/>
    <col min="566" max="566" width="11.42578125" style="5" customWidth="1"/>
    <col min="567" max="569" width="12.85546875" style="5" bestFit="1" customWidth="1"/>
    <col min="570" max="570" width="11.42578125" style="5" customWidth="1"/>
    <col min="571" max="573" width="12.85546875" style="5" bestFit="1" customWidth="1"/>
    <col min="574" max="574" width="12.42578125" style="5" customWidth="1"/>
    <col min="575" max="577" width="13.85546875" style="5" bestFit="1" customWidth="1"/>
    <col min="578" max="578" width="12.85546875" style="5" bestFit="1" customWidth="1"/>
    <col min="579" max="581" width="11.42578125" style="5"/>
    <col min="582" max="582" width="20.5703125" style="5" customWidth="1"/>
    <col min="583" max="585" width="22.140625" style="5" bestFit="1" customWidth="1"/>
    <col min="586" max="586" width="20.5703125" style="5" customWidth="1"/>
    <col min="587" max="589" width="22.140625" style="5" bestFit="1" customWidth="1"/>
    <col min="590" max="590" width="20.5703125" style="5" customWidth="1"/>
    <col min="591" max="593" width="22.140625" style="5" bestFit="1" customWidth="1"/>
    <col min="594" max="594" width="14.85546875" style="5" customWidth="1"/>
    <col min="595" max="597" width="16.42578125" style="5" bestFit="1" customWidth="1"/>
    <col min="598" max="16384" width="11.42578125" style="5"/>
  </cols>
  <sheetData>
    <row r="2" spans="1:11" x14ac:dyDescent="0.25">
      <c r="D2" s="41" t="s">
        <v>41</v>
      </c>
      <c r="E2" s="42"/>
      <c r="F2" s="42"/>
      <c r="G2" s="42"/>
      <c r="H2" s="42"/>
      <c r="I2" s="42"/>
      <c r="J2" s="42"/>
      <c r="K2" s="42"/>
    </row>
    <row r="3" spans="1:11" x14ac:dyDescent="0.25">
      <c r="D3" s="42"/>
      <c r="E3" s="42"/>
      <c r="F3" s="42"/>
      <c r="G3" s="42"/>
      <c r="H3" s="42"/>
      <c r="I3" s="42"/>
      <c r="J3" s="42"/>
      <c r="K3" s="42"/>
    </row>
    <row r="4" spans="1:11" x14ac:dyDescent="0.25">
      <c r="D4" s="42"/>
      <c r="E4" s="42"/>
      <c r="F4" s="42"/>
      <c r="G4" s="42"/>
      <c r="H4" s="42"/>
      <c r="I4" s="42"/>
      <c r="J4" s="42"/>
      <c r="K4" s="42"/>
    </row>
    <row r="5" spans="1:11" x14ac:dyDescent="0.25">
      <c r="D5" s="42"/>
      <c r="E5" s="42"/>
      <c r="F5" s="42"/>
      <c r="G5" s="42"/>
      <c r="H5" s="42"/>
      <c r="I5" s="42"/>
      <c r="J5" s="42"/>
      <c r="K5" s="42"/>
    </row>
    <row r="6" spans="1:11" x14ac:dyDescent="0.25">
      <c r="A6" s="13"/>
      <c r="B6" s="13"/>
      <c r="D6" s="42"/>
      <c r="E6" s="42"/>
      <c r="F6" s="42"/>
      <c r="G6" s="42"/>
      <c r="H6" s="42"/>
      <c r="I6" s="42"/>
      <c r="J6" s="42"/>
      <c r="K6" s="42"/>
    </row>
    <row r="7" spans="1:11" ht="18.75" x14ac:dyDescent="0.25">
      <c r="A7" s="13"/>
      <c r="B7" s="13"/>
      <c r="D7" s="42" t="s">
        <v>57</v>
      </c>
      <c r="E7" s="42"/>
      <c r="F7" s="42"/>
      <c r="G7" s="42"/>
      <c r="H7" s="42"/>
      <c r="I7" s="42"/>
      <c r="J7" s="42"/>
      <c r="K7" s="42"/>
    </row>
    <row r="8" spans="1:11" x14ac:dyDescent="0.25">
      <c r="A8" s="3" t="s">
        <v>44</v>
      </c>
      <c r="B8" s="3" t="s">
        <v>13</v>
      </c>
    </row>
    <row r="9" spans="1:11" x14ac:dyDescent="0.25">
      <c r="A9" s="3" t="s">
        <v>2</v>
      </c>
      <c r="B9" s="3" t="s">
        <v>13</v>
      </c>
    </row>
    <row r="10" spans="1:11" x14ac:dyDescent="0.25">
      <c r="A10" s="3" t="s">
        <v>3</v>
      </c>
      <c r="B10" s="3" t="s">
        <v>13</v>
      </c>
    </row>
    <row r="12" spans="1:11" hidden="1" x14ac:dyDescent="0.25">
      <c r="A12" s="3" t="s">
        <v>11</v>
      </c>
      <c r="B12" s="3" t="s">
        <v>14</v>
      </c>
      <c r="C12" s="3" t="s">
        <v>15</v>
      </c>
      <c r="D12" s="3" t="s">
        <v>16</v>
      </c>
      <c r="E12" s="3" t="s">
        <v>17</v>
      </c>
    </row>
    <row r="13" spans="1:11" hidden="1" x14ac:dyDescent="0.25">
      <c r="A13" s="6" t="s">
        <v>5</v>
      </c>
      <c r="B13" s="7">
        <v>14</v>
      </c>
      <c r="C13" s="7">
        <v>3</v>
      </c>
      <c r="D13" s="7">
        <v>0</v>
      </c>
      <c r="E13" s="7">
        <v>0</v>
      </c>
    </row>
    <row r="14" spans="1:11" hidden="1" x14ac:dyDescent="0.25">
      <c r="A14" s="6" t="s">
        <v>7</v>
      </c>
      <c r="B14" s="7">
        <v>12</v>
      </c>
      <c r="C14" s="7">
        <v>5</v>
      </c>
      <c r="D14" s="7">
        <v>0</v>
      </c>
      <c r="E14" s="7">
        <v>0</v>
      </c>
    </row>
    <row r="15" spans="1:11" hidden="1" x14ac:dyDescent="0.25">
      <c r="A15" s="6" t="s">
        <v>8</v>
      </c>
      <c r="B15" s="7">
        <v>15</v>
      </c>
      <c r="C15" s="7">
        <v>2</v>
      </c>
      <c r="D15" s="7">
        <v>0</v>
      </c>
      <c r="E15" s="7">
        <v>0</v>
      </c>
    </row>
    <row r="16" spans="1:11" hidden="1" x14ac:dyDescent="0.25">
      <c r="A16" s="6" t="s">
        <v>6</v>
      </c>
      <c r="B16" s="7">
        <v>13</v>
      </c>
      <c r="C16" s="7">
        <v>0</v>
      </c>
      <c r="D16" s="7">
        <v>3</v>
      </c>
      <c r="E16" s="7">
        <v>1</v>
      </c>
    </row>
    <row r="17" spans="1:25" hidden="1" x14ac:dyDescent="0.25">
      <c r="A17" s="6" t="s">
        <v>9</v>
      </c>
      <c r="B17" s="7">
        <v>6</v>
      </c>
      <c r="C17" s="7">
        <v>3</v>
      </c>
      <c r="D17" s="7">
        <v>4</v>
      </c>
      <c r="E17" s="7">
        <v>4</v>
      </c>
    </row>
    <row r="18" spans="1:25" hidden="1" x14ac:dyDescent="0.25">
      <c r="A18" s="6" t="s">
        <v>42</v>
      </c>
      <c r="B18" s="7"/>
      <c r="C18" s="7"/>
      <c r="D18" s="7"/>
      <c r="E18" s="7"/>
    </row>
    <row r="19" spans="1:25" hidden="1" x14ac:dyDescent="0.25">
      <c r="A19" s="6" t="s">
        <v>12</v>
      </c>
      <c r="B19" s="7">
        <v>60</v>
      </c>
      <c r="C19" s="7">
        <v>13</v>
      </c>
      <c r="D19" s="7">
        <v>7</v>
      </c>
      <c r="E19" s="7">
        <v>5</v>
      </c>
    </row>
    <row r="20" spans="1:25" hidden="1" x14ac:dyDescent="0.25"/>
    <row r="21" spans="1:25" hidden="1" x14ac:dyDescent="0.25"/>
    <row r="22" spans="1:25" hidden="1" x14ac:dyDescent="0.25">
      <c r="A22" s="6"/>
      <c r="B22" s="7"/>
      <c r="C22" s="7"/>
      <c r="D22" s="7"/>
      <c r="E22" s="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8"/>
      <c r="R22" s="8"/>
      <c r="S22" s="8"/>
      <c r="T22" s="8"/>
      <c r="U22" s="8"/>
      <c r="V22" s="8"/>
      <c r="W22" s="8"/>
      <c r="X22" s="8"/>
      <c r="Y22" s="3"/>
    </row>
    <row r="23" spans="1:25" ht="15.75" thickBot="1" x14ac:dyDescent="0.3">
      <c r="A23" s="6"/>
      <c r="B23" s="7"/>
      <c r="C23" s="7"/>
      <c r="D23" s="7"/>
      <c r="E23" s="7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8"/>
      <c r="R23" s="8"/>
      <c r="S23" s="8"/>
      <c r="T23" s="8"/>
      <c r="U23" s="8"/>
      <c r="V23" s="8"/>
      <c r="W23" s="8"/>
      <c r="X23" s="8"/>
      <c r="Y23" s="3"/>
    </row>
    <row r="24" spans="1:25" x14ac:dyDescent="0.25">
      <c r="A24" s="21" t="s">
        <v>21</v>
      </c>
      <c r="B24" s="22"/>
      <c r="C24" s="23"/>
      <c r="D24" s="21" t="s">
        <v>19</v>
      </c>
      <c r="E24" s="23"/>
      <c r="F24" s="24" t="s">
        <v>20</v>
      </c>
      <c r="G24" s="23"/>
      <c r="H24" s="3"/>
      <c r="I24" s="3"/>
      <c r="J24" s="3"/>
      <c r="K24" s="3"/>
      <c r="L24" s="3"/>
      <c r="M24" s="3"/>
      <c r="N24" s="3"/>
      <c r="O24" s="3"/>
      <c r="P24" s="3"/>
      <c r="Q24" s="8"/>
      <c r="R24" s="9" t="s">
        <v>19</v>
      </c>
      <c r="S24" s="9" t="s">
        <v>20</v>
      </c>
      <c r="T24" s="8"/>
      <c r="U24" s="8"/>
      <c r="V24" s="8"/>
      <c r="W24" s="8"/>
      <c r="X24" s="8"/>
      <c r="Y24" s="3"/>
    </row>
    <row r="25" spans="1:25" ht="49.5" customHeight="1" thickBot="1" x14ac:dyDescent="0.3">
      <c r="A25" s="26" t="s">
        <v>18</v>
      </c>
      <c r="B25" s="27"/>
      <c r="C25" s="28"/>
      <c r="D25" s="29">
        <f>+GETPIVOTDATA("Suma de 1",$A$12,"PREGUNTA","A")</f>
        <v>14</v>
      </c>
      <c r="E25" s="30"/>
      <c r="F25" s="19">
        <f>+GETPIVOTDATA("Suma de 2",$A$12,"PREGUNTA","A")</f>
        <v>3</v>
      </c>
      <c r="G25" s="30"/>
      <c r="H25" s="3"/>
      <c r="I25" s="3"/>
      <c r="J25" s="3"/>
      <c r="K25" s="3"/>
      <c r="L25" s="3"/>
      <c r="M25" s="3"/>
      <c r="N25" s="3"/>
      <c r="O25" s="3"/>
      <c r="P25" s="3"/>
      <c r="Q25" s="8"/>
      <c r="R25" s="10">
        <f>(D25/(D25+F25))</f>
        <v>0.82352941176470584</v>
      </c>
      <c r="S25" s="10">
        <f>(F25/(D25+F25))</f>
        <v>0.17647058823529413</v>
      </c>
      <c r="T25" s="8"/>
      <c r="U25" s="8"/>
      <c r="V25" s="8"/>
      <c r="W25" s="8"/>
      <c r="X25" s="8"/>
      <c r="Y25" s="3"/>
    </row>
    <row r="26" spans="1:25" x14ac:dyDescent="0.25">
      <c r="A26" s="11"/>
      <c r="B26" s="11"/>
      <c r="C26" s="11"/>
      <c r="D26" s="12"/>
      <c r="E26" s="12"/>
      <c r="F26" s="12"/>
      <c r="G26" s="12"/>
      <c r="H26" s="3"/>
      <c r="I26" s="3"/>
      <c r="J26" s="3"/>
      <c r="K26" s="3"/>
      <c r="L26" s="3"/>
      <c r="M26" s="3"/>
      <c r="N26" s="3"/>
      <c r="O26" s="3"/>
      <c r="P26" s="3"/>
      <c r="Q26" s="8"/>
      <c r="R26" s="10"/>
      <c r="S26" s="10"/>
      <c r="T26" s="8"/>
      <c r="U26" s="8"/>
      <c r="V26" s="8"/>
      <c r="W26" s="8"/>
      <c r="X26" s="8"/>
      <c r="Y26" s="3"/>
    </row>
    <row r="27" spans="1:25" x14ac:dyDescent="0.25">
      <c r="A27" s="11"/>
      <c r="B27" s="11"/>
      <c r="C27" s="11"/>
      <c r="D27" s="12"/>
      <c r="E27" s="12"/>
      <c r="F27" s="12"/>
      <c r="G27" s="12"/>
      <c r="H27" s="3"/>
      <c r="I27" s="3"/>
      <c r="J27" s="3"/>
      <c r="K27" s="3"/>
      <c r="L27" s="3"/>
      <c r="M27" s="3"/>
      <c r="N27" s="3"/>
      <c r="O27" s="3"/>
      <c r="P27" s="3"/>
      <c r="Q27" s="8"/>
      <c r="R27" s="8"/>
      <c r="S27" s="8"/>
      <c r="T27" s="8"/>
      <c r="U27" s="8"/>
      <c r="V27" s="8"/>
      <c r="W27" s="8"/>
      <c r="X27" s="8"/>
      <c r="Y27" s="3"/>
    </row>
    <row r="28" spans="1:25" x14ac:dyDescent="0.25">
      <c r="A28" s="11"/>
      <c r="B28" s="11"/>
      <c r="C28" s="11"/>
      <c r="D28" s="12"/>
      <c r="E28" s="12"/>
      <c r="F28" s="12"/>
      <c r="G28" s="12"/>
      <c r="H28" s="3"/>
      <c r="I28" s="3"/>
      <c r="J28" s="3"/>
      <c r="K28" s="3"/>
      <c r="L28" s="3"/>
      <c r="M28" s="3"/>
      <c r="N28" s="3"/>
      <c r="O28" s="3"/>
      <c r="P28" s="3"/>
      <c r="Q28" s="8"/>
      <c r="R28" s="8"/>
      <c r="S28" s="8"/>
      <c r="T28" s="8"/>
      <c r="U28" s="8"/>
      <c r="V28" s="8"/>
      <c r="W28" s="8"/>
      <c r="X28" s="8"/>
      <c r="Y28" s="3"/>
    </row>
    <row r="29" spans="1:25" ht="15.75" thickBo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8"/>
      <c r="R29" s="9" t="s">
        <v>19</v>
      </c>
      <c r="S29" s="9" t="s">
        <v>20</v>
      </c>
      <c r="T29" s="8"/>
      <c r="U29" s="8"/>
      <c r="V29" s="8"/>
      <c r="W29" s="8"/>
      <c r="X29" s="8"/>
      <c r="Y29" s="3"/>
    </row>
    <row r="30" spans="1:25" x14ac:dyDescent="0.25">
      <c r="A30" s="21" t="s">
        <v>22</v>
      </c>
      <c r="B30" s="22"/>
      <c r="C30" s="23"/>
      <c r="D30" s="21" t="s">
        <v>19</v>
      </c>
      <c r="E30" s="23"/>
      <c r="F30" s="24" t="s">
        <v>20</v>
      </c>
      <c r="G30" s="23"/>
      <c r="H30" s="3"/>
      <c r="I30" s="3"/>
      <c r="J30" s="3"/>
      <c r="K30" s="3"/>
      <c r="L30" s="3"/>
      <c r="M30" s="3"/>
      <c r="N30" s="3"/>
      <c r="O30" s="3"/>
      <c r="P30" s="3"/>
      <c r="Q30" s="8"/>
      <c r="R30" s="10">
        <f>(D31/(D31+F31))</f>
        <v>0.70588235294117652</v>
      </c>
      <c r="S30" s="10">
        <f>(F31/(D31+F31))</f>
        <v>0.29411764705882354</v>
      </c>
      <c r="T30" s="8"/>
      <c r="U30" s="8"/>
      <c r="V30" s="8"/>
      <c r="W30" s="8"/>
      <c r="X30" s="8"/>
      <c r="Y30" s="3"/>
    </row>
    <row r="31" spans="1:25" ht="42" customHeight="1" thickBot="1" x14ac:dyDescent="0.3">
      <c r="A31" s="26" t="s">
        <v>23</v>
      </c>
      <c r="B31" s="27"/>
      <c r="C31" s="28"/>
      <c r="D31" s="29">
        <f>GETPIVOTDATA("Suma de 1",$B$12,"PREGUNTA","B")</f>
        <v>12</v>
      </c>
      <c r="E31" s="30"/>
      <c r="F31" s="19">
        <f>GETPIVOTDATA("Suma de 2",$B$12,"PREGUNTA","B")</f>
        <v>5</v>
      </c>
      <c r="G31" s="30"/>
      <c r="H31" s="3"/>
      <c r="I31" s="3"/>
      <c r="J31" s="3"/>
      <c r="K31" s="3"/>
      <c r="L31" s="3"/>
      <c r="M31" s="3"/>
      <c r="N31" s="3"/>
      <c r="O31" s="3"/>
      <c r="P31" s="3"/>
      <c r="Q31" s="8"/>
      <c r="R31" s="8"/>
      <c r="S31" s="8"/>
      <c r="T31" s="8"/>
      <c r="U31" s="8"/>
      <c r="V31" s="8"/>
      <c r="W31" s="8"/>
      <c r="X31" s="8"/>
      <c r="Y31" s="3"/>
    </row>
    <row r="32" spans="1:2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8"/>
      <c r="R32" s="8"/>
      <c r="S32" s="8"/>
      <c r="T32" s="8"/>
      <c r="U32" s="8"/>
      <c r="V32" s="8"/>
      <c r="W32" s="8"/>
      <c r="X32" s="8"/>
      <c r="Y32" s="3"/>
    </row>
    <row r="33" spans="1:2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8"/>
      <c r="R33" s="8"/>
      <c r="S33" s="8"/>
      <c r="T33" s="8"/>
      <c r="U33" s="8"/>
      <c r="V33" s="8"/>
      <c r="W33" s="8"/>
      <c r="X33" s="8"/>
      <c r="Y33" s="3"/>
    </row>
    <row r="34" spans="1:2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8"/>
      <c r="R34" s="8"/>
      <c r="S34" s="8"/>
      <c r="T34" s="8"/>
      <c r="U34" s="8"/>
      <c r="V34" s="8"/>
      <c r="W34" s="8"/>
      <c r="X34" s="8"/>
      <c r="Y34" s="3"/>
    </row>
    <row r="35" spans="1:2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8"/>
      <c r="R35" s="8"/>
      <c r="S35" s="8"/>
      <c r="T35" s="8"/>
      <c r="U35" s="8"/>
      <c r="V35" s="8"/>
      <c r="W35" s="8"/>
      <c r="X35" s="8"/>
      <c r="Y35" s="3"/>
    </row>
    <row r="36" spans="1:25" ht="15.75" thickBo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8"/>
      <c r="R36" s="9" t="s">
        <v>26</v>
      </c>
      <c r="S36" s="9" t="s">
        <v>27</v>
      </c>
      <c r="T36" s="8" t="s">
        <v>28</v>
      </c>
      <c r="U36" s="8"/>
      <c r="V36" s="8"/>
      <c r="W36" s="8"/>
      <c r="X36" s="8"/>
      <c r="Y36" s="3"/>
    </row>
    <row r="37" spans="1:25" x14ac:dyDescent="0.25">
      <c r="A37" s="21" t="s">
        <v>24</v>
      </c>
      <c r="B37" s="22"/>
      <c r="C37" s="23"/>
      <c r="D37" s="24" t="s">
        <v>26</v>
      </c>
      <c r="E37" s="25"/>
      <c r="F37" s="21" t="s">
        <v>27</v>
      </c>
      <c r="G37" s="23"/>
      <c r="H37" s="24" t="s">
        <v>28</v>
      </c>
      <c r="I37" s="23"/>
      <c r="J37" s="3"/>
      <c r="K37" s="3"/>
      <c r="L37" s="3"/>
      <c r="M37" s="3"/>
      <c r="N37" s="3"/>
      <c r="O37" s="3"/>
      <c r="P37" s="3"/>
      <c r="Q37" s="8"/>
      <c r="R37" s="10">
        <f>(D38/(D38+F38+H38))</f>
        <v>0.88235294117647056</v>
      </c>
      <c r="S37" s="10">
        <f>(F38/(D38+F38+H38))</f>
        <v>0.11764705882352941</v>
      </c>
      <c r="T37" s="10">
        <f>(H38/(D38+F38+H38))</f>
        <v>0</v>
      </c>
      <c r="U37" s="8"/>
      <c r="V37" s="8"/>
      <c r="W37" s="8"/>
      <c r="X37" s="8"/>
      <c r="Y37" s="3"/>
    </row>
    <row r="38" spans="1:25" ht="37.5" customHeight="1" thickBot="1" x14ac:dyDescent="0.3">
      <c r="A38" s="26" t="s">
        <v>25</v>
      </c>
      <c r="B38" s="27"/>
      <c r="C38" s="28"/>
      <c r="D38" s="19">
        <f>GETPIVOTDATA("Suma de 1",$B$12,"PREGUNTA","C")</f>
        <v>15</v>
      </c>
      <c r="E38" s="20"/>
      <c r="F38" s="29">
        <f>GETPIVOTDATA("Suma de 2",$B$12,"PREGUNTA","C")</f>
        <v>2</v>
      </c>
      <c r="G38" s="30"/>
      <c r="H38" s="19">
        <f>GETPIVOTDATA("Suma de 3",$B$12,"PREGUNTA","C")</f>
        <v>0</v>
      </c>
      <c r="I38" s="30"/>
      <c r="J38" s="3"/>
      <c r="K38" s="3"/>
      <c r="L38" s="3"/>
      <c r="M38" s="3"/>
      <c r="N38" s="3"/>
      <c r="O38" s="3"/>
      <c r="P38" s="3"/>
      <c r="Q38" s="8"/>
      <c r="R38" s="8"/>
      <c r="S38" s="8"/>
      <c r="T38" s="8"/>
      <c r="U38" s="8"/>
      <c r="V38" s="8"/>
      <c r="W38" s="8"/>
      <c r="X38" s="8"/>
      <c r="Y38" s="3"/>
    </row>
    <row r="39" spans="1:25" x14ac:dyDescent="0.25">
      <c r="A39" s="11"/>
      <c r="B39" s="11"/>
      <c r="C39" s="11"/>
      <c r="D39" s="12"/>
      <c r="E39" s="12"/>
      <c r="F39" s="12"/>
      <c r="G39" s="12"/>
      <c r="H39" s="12"/>
      <c r="I39" s="12"/>
      <c r="J39" s="3"/>
      <c r="K39" s="3"/>
      <c r="L39" s="3"/>
      <c r="M39" s="3"/>
      <c r="N39" s="3"/>
      <c r="O39" s="3"/>
      <c r="P39" s="3"/>
      <c r="Q39" s="8"/>
      <c r="R39" s="8"/>
      <c r="S39" s="8"/>
      <c r="T39" s="8"/>
      <c r="U39" s="8"/>
      <c r="V39" s="8"/>
      <c r="W39" s="8"/>
      <c r="X39" s="8"/>
      <c r="Y39" s="3"/>
    </row>
    <row r="40" spans="1:25" x14ac:dyDescent="0.25">
      <c r="A40" s="11"/>
      <c r="B40" s="11"/>
      <c r="C40" s="11"/>
      <c r="D40" s="12"/>
      <c r="E40" s="12"/>
      <c r="F40" s="12"/>
      <c r="G40" s="12"/>
      <c r="H40" s="12"/>
      <c r="I40" s="12"/>
      <c r="J40" s="3"/>
      <c r="K40" s="3"/>
      <c r="L40" s="3"/>
      <c r="M40" s="3"/>
      <c r="N40" s="3"/>
      <c r="O40" s="3"/>
      <c r="P40" s="3"/>
      <c r="Q40" s="8"/>
      <c r="R40" s="8"/>
      <c r="S40" s="8"/>
      <c r="T40" s="8"/>
      <c r="U40" s="8"/>
      <c r="V40" s="8"/>
      <c r="W40" s="8"/>
      <c r="X40" s="8"/>
      <c r="Y40" s="3"/>
    </row>
    <row r="41" spans="1:25" x14ac:dyDescent="0.25">
      <c r="A41" s="11"/>
      <c r="B41" s="11"/>
      <c r="C41" s="11"/>
      <c r="D41" s="12"/>
      <c r="E41" s="12"/>
      <c r="F41" s="12"/>
      <c r="G41" s="12"/>
      <c r="H41" s="12"/>
      <c r="I41" s="12"/>
      <c r="J41" s="3"/>
      <c r="K41" s="3"/>
      <c r="L41" s="3"/>
      <c r="M41" s="3"/>
      <c r="N41" s="3"/>
      <c r="O41" s="3"/>
      <c r="P41" s="3"/>
      <c r="Q41" s="8"/>
      <c r="R41" s="8"/>
      <c r="S41" s="8"/>
      <c r="T41" s="8"/>
      <c r="U41" s="8"/>
      <c r="V41" s="8"/>
      <c r="W41" s="8"/>
      <c r="X41" s="8"/>
      <c r="Y41" s="3"/>
    </row>
    <row r="42" spans="1:25" ht="15.75" thickBo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8"/>
      <c r="R42" s="8"/>
      <c r="S42" s="8"/>
      <c r="T42" s="8"/>
      <c r="U42" s="8"/>
      <c r="V42" s="8"/>
      <c r="W42" s="8"/>
      <c r="X42" s="8"/>
      <c r="Y42" s="3"/>
    </row>
    <row r="43" spans="1:25" x14ac:dyDescent="0.25">
      <c r="A43" s="21" t="s">
        <v>29</v>
      </c>
      <c r="B43" s="22"/>
      <c r="C43" s="23"/>
      <c r="D43" s="31" t="s">
        <v>31</v>
      </c>
      <c r="E43" s="32"/>
      <c r="F43" s="31" t="s">
        <v>32</v>
      </c>
      <c r="G43" s="32"/>
      <c r="H43" s="31" t="s">
        <v>34</v>
      </c>
      <c r="I43" s="32"/>
      <c r="J43" s="40" t="s">
        <v>33</v>
      </c>
      <c r="K43" s="32"/>
      <c r="L43" s="3"/>
      <c r="M43" s="3"/>
      <c r="N43" s="3"/>
      <c r="O43" s="3"/>
      <c r="P43" s="3"/>
      <c r="Q43" s="8"/>
      <c r="R43" s="8" t="s">
        <v>31</v>
      </c>
      <c r="S43" s="8" t="s">
        <v>32</v>
      </c>
      <c r="T43" s="8" t="s">
        <v>34</v>
      </c>
      <c r="U43" s="8" t="s">
        <v>33</v>
      </c>
      <c r="V43" s="8"/>
      <c r="W43" s="8"/>
      <c r="X43" s="8"/>
      <c r="Y43" s="3"/>
    </row>
    <row r="44" spans="1:25" ht="69" customHeight="1" thickBot="1" x14ac:dyDescent="0.3">
      <c r="A44" s="26" t="s">
        <v>30</v>
      </c>
      <c r="B44" s="27"/>
      <c r="C44" s="28"/>
      <c r="D44" s="29">
        <f>GETPIVOTDATA("Suma de 1",$B$12,"PREGUNTA","D")</f>
        <v>13</v>
      </c>
      <c r="E44" s="30"/>
      <c r="F44" s="29">
        <f>GETPIVOTDATA("Suma de 2",$B$12,"PREGUNTA","D")</f>
        <v>0</v>
      </c>
      <c r="G44" s="30"/>
      <c r="H44" s="29">
        <f>GETPIVOTDATA("Suma de 3",$B$12,"PREGUNTA","D")</f>
        <v>3</v>
      </c>
      <c r="I44" s="30"/>
      <c r="J44" s="19">
        <f>GETPIVOTDATA("Suma de 4",$B$12,"PREGUNTA","D")</f>
        <v>1</v>
      </c>
      <c r="K44" s="30"/>
      <c r="L44" s="3"/>
      <c r="M44" s="3"/>
      <c r="N44" s="3"/>
      <c r="O44" s="3"/>
      <c r="P44" s="3"/>
      <c r="Q44" s="8"/>
      <c r="R44" s="10">
        <f>(D44/($D$44+$F$44+$H44+$J$44))</f>
        <v>0.76470588235294112</v>
      </c>
      <c r="S44" s="10">
        <f>(F44/($D$44+$F$44+$H44+$J$44))</f>
        <v>0</v>
      </c>
      <c r="T44" s="10">
        <f>(H44/($D$44+$F$44+$H44+$J$44))</f>
        <v>0.17647058823529413</v>
      </c>
      <c r="U44" s="10">
        <f>(J44/($D$44+$F$44+$H44+$J$44))</f>
        <v>5.8823529411764705E-2</v>
      </c>
      <c r="V44" s="8"/>
      <c r="W44" s="8"/>
      <c r="X44" s="8"/>
      <c r="Y44" s="3"/>
    </row>
    <row r="45" spans="1:25" x14ac:dyDescent="0.25">
      <c r="A45" s="11"/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8"/>
      <c r="R45" s="8"/>
      <c r="S45" s="8"/>
      <c r="T45" s="8"/>
      <c r="U45" s="8"/>
      <c r="V45" s="8"/>
      <c r="W45" s="8"/>
      <c r="X45" s="8"/>
      <c r="Y45" s="3"/>
    </row>
    <row r="46" spans="1:25" x14ac:dyDescent="0.25">
      <c r="A46" s="11"/>
      <c r="B46" s="11"/>
      <c r="C46" s="11"/>
      <c r="D46" s="12"/>
      <c r="E46" s="12"/>
      <c r="F46" s="12"/>
      <c r="G46" s="12"/>
      <c r="H46" s="12"/>
      <c r="I46" s="12"/>
      <c r="J46" s="12"/>
      <c r="K46" s="12"/>
      <c r="L46" s="3"/>
      <c r="M46" s="3"/>
      <c r="N46" s="3"/>
      <c r="O46" s="3"/>
      <c r="P46" s="3"/>
      <c r="Q46" s="8"/>
      <c r="R46" s="8"/>
      <c r="S46" s="8"/>
      <c r="T46" s="8"/>
      <c r="U46" s="8"/>
      <c r="V46" s="8"/>
      <c r="W46" s="8"/>
      <c r="X46" s="8"/>
      <c r="Y46" s="3"/>
    </row>
    <row r="47" spans="1:25" ht="15.75" thickBo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8"/>
      <c r="R47" s="8"/>
      <c r="S47" s="8"/>
      <c r="T47" s="8"/>
      <c r="U47" s="8"/>
      <c r="V47" s="8"/>
      <c r="W47" s="8"/>
      <c r="X47" s="8"/>
      <c r="Y47" s="3"/>
    </row>
    <row r="48" spans="1:25" ht="67.5" customHeight="1" x14ac:dyDescent="0.25">
      <c r="A48" s="21" t="s">
        <v>35</v>
      </c>
      <c r="B48" s="22"/>
      <c r="C48" s="23"/>
      <c r="D48" s="31" t="s">
        <v>37</v>
      </c>
      <c r="E48" s="32"/>
      <c r="F48" s="31" t="s">
        <v>38</v>
      </c>
      <c r="G48" s="32"/>
      <c r="H48" s="31" t="s">
        <v>39</v>
      </c>
      <c r="I48" s="32"/>
      <c r="J48" s="31" t="s">
        <v>40</v>
      </c>
      <c r="K48" s="32"/>
      <c r="L48" s="3"/>
      <c r="M48" s="3"/>
      <c r="N48" s="3"/>
      <c r="O48" s="3"/>
      <c r="P48" s="3"/>
      <c r="Q48" s="8"/>
      <c r="R48" s="8" t="s">
        <v>37</v>
      </c>
      <c r="S48" s="8" t="s">
        <v>38</v>
      </c>
      <c r="T48" s="8" t="s">
        <v>39</v>
      </c>
      <c r="U48" s="8" t="s">
        <v>40</v>
      </c>
      <c r="V48" s="8"/>
      <c r="W48" s="8"/>
      <c r="X48" s="8"/>
      <c r="Y48" s="3"/>
    </row>
    <row r="49" spans="1:25" ht="60.75" customHeight="1" x14ac:dyDescent="0.25">
      <c r="A49" s="37" t="s">
        <v>36</v>
      </c>
      <c r="B49" s="38"/>
      <c r="C49" s="39"/>
      <c r="D49" s="33">
        <f>GETPIVOTDATA("Suma de 1",$B$12,"PREGUNTA","E")</f>
        <v>6</v>
      </c>
      <c r="E49" s="34"/>
      <c r="F49" s="33">
        <f>GETPIVOTDATA("Suma de 2",$B$12,"PREGUNTA","E")</f>
        <v>3</v>
      </c>
      <c r="G49" s="34"/>
      <c r="H49" s="33">
        <f>GETPIVOTDATA("Suma de 3",$B$12,"PREGUNTA","E")</f>
        <v>4</v>
      </c>
      <c r="I49" s="34"/>
      <c r="J49" s="33">
        <f>GETPIVOTDATA("Suma de 4",$B$12,"PREGUNTA","E")</f>
        <v>4</v>
      </c>
      <c r="K49" s="34"/>
      <c r="L49" s="3"/>
      <c r="M49" s="3"/>
      <c r="N49" s="3"/>
      <c r="O49" s="3"/>
      <c r="P49" s="3"/>
      <c r="Q49" s="8"/>
      <c r="R49" s="10">
        <f>(D49/($D$49+$F$49+$H49+$J$49))</f>
        <v>0.35294117647058826</v>
      </c>
      <c r="S49" s="10">
        <f>(F49/($D$49+$F$49+$H49+$J$49))</f>
        <v>0.17647058823529413</v>
      </c>
      <c r="T49" s="10">
        <f>(H49/($D$49+$F$49+$H49+$J$49))</f>
        <v>0.23529411764705882</v>
      </c>
      <c r="U49" s="10">
        <f>(J49/($D$49+$F$49+$H49+$J$49))</f>
        <v>0.23529411764705882</v>
      </c>
      <c r="V49" s="8"/>
      <c r="W49" s="8"/>
      <c r="X49" s="8"/>
      <c r="Y49" s="3"/>
    </row>
    <row r="50" spans="1:25" ht="15.75" thickBot="1" x14ac:dyDescent="0.3">
      <c r="A50" s="26"/>
      <c r="B50" s="27"/>
      <c r="C50" s="28"/>
      <c r="D50" s="35"/>
      <c r="E50" s="36"/>
      <c r="F50" s="35"/>
      <c r="G50" s="36"/>
      <c r="H50" s="35"/>
      <c r="I50" s="36"/>
      <c r="J50" s="35"/>
      <c r="K50" s="36"/>
      <c r="L50" s="3"/>
      <c r="M50" s="3"/>
      <c r="N50" s="3"/>
      <c r="O50" s="3"/>
      <c r="P50" s="3"/>
      <c r="Q50" s="8"/>
      <c r="R50" s="8"/>
      <c r="S50" s="8"/>
      <c r="T50" s="8"/>
      <c r="U50" s="8"/>
      <c r="V50" s="8"/>
      <c r="W50" s="8"/>
      <c r="X50" s="8"/>
      <c r="Y50" s="3"/>
    </row>
    <row r="51" spans="1:2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8"/>
      <c r="R51" s="8"/>
      <c r="S51" s="8"/>
      <c r="T51" s="8"/>
      <c r="U51" s="8"/>
      <c r="V51" s="8"/>
      <c r="W51" s="8"/>
      <c r="X51" s="8"/>
      <c r="Y51" s="3"/>
    </row>
    <row r="52" spans="1:2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8"/>
      <c r="R52" s="8"/>
      <c r="S52" s="8"/>
      <c r="T52" s="8"/>
      <c r="U52" s="8"/>
      <c r="V52" s="8"/>
      <c r="W52" s="8"/>
      <c r="X52" s="8"/>
      <c r="Y52" s="3"/>
    </row>
    <row r="53" spans="1:2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8"/>
      <c r="R53" s="8"/>
      <c r="S53" s="8"/>
      <c r="T53" s="8"/>
      <c r="U53" s="8"/>
      <c r="V53" s="8"/>
      <c r="W53" s="8"/>
      <c r="X53" s="8"/>
      <c r="Y53" s="3"/>
    </row>
    <row r="54" spans="1:2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8"/>
      <c r="R54" s="8"/>
      <c r="S54" s="8"/>
      <c r="T54" s="8"/>
      <c r="U54" s="8"/>
      <c r="V54" s="8"/>
      <c r="W54" s="8"/>
      <c r="X54" s="8"/>
      <c r="Y54" s="3"/>
    </row>
  </sheetData>
  <sheetProtection pivotTables="0"/>
  <mergeCells count="42">
    <mergeCell ref="A24:C24"/>
    <mergeCell ref="D24:E24"/>
    <mergeCell ref="D2:K6"/>
    <mergeCell ref="F24:G24"/>
    <mergeCell ref="F25:G25"/>
    <mergeCell ref="D7:K7"/>
    <mergeCell ref="A25:C25"/>
    <mergeCell ref="F37:G37"/>
    <mergeCell ref="H37:I37"/>
    <mergeCell ref="F38:G38"/>
    <mergeCell ref="H38:I38"/>
    <mergeCell ref="F30:G30"/>
    <mergeCell ref="F31:G31"/>
    <mergeCell ref="J44:K44"/>
    <mergeCell ref="F43:G43"/>
    <mergeCell ref="H43:I43"/>
    <mergeCell ref="J43:K43"/>
    <mergeCell ref="A43:C43"/>
    <mergeCell ref="D43:E43"/>
    <mergeCell ref="A44:C44"/>
    <mergeCell ref="D44:E44"/>
    <mergeCell ref="F44:G44"/>
    <mergeCell ref="H44:I44"/>
    <mergeCell ref="F49:G50"/>
    <mergeCell ref="H49:I50"/>
    <mergeCell ref="J49:K50"/>
    <mergeCell ref="A49:C50"/>
    <mergeCell ref="D49:E50"/>
    <mergeCell ref="F48:G48"/>
    <mergeCell ref="H48:I48"/>
    <mergeCell ref="J48:K48"/>
    <mergeCell ref="A48:C48"/>
    <mergeCell ref="D48:E48"/>
    <mergeCell ref="D38:E38"/>
    <mergeCell ref="A37:C37"/>
    <mergeCell ref="D37:E37"/>
    <mergeCell ref="A38:C38"/>
    <mergeCell ref="D25:E25"/>
    <mergeCell ref="A30:C30"/>
    <mergeCell ref="D30:E30"/>
    <mergeCell ref="A31:C31"/>
    <mergeCell ref="D31:E31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</vt:lpstr>
      <vt:lpstr>Sondeo Satisfacción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ADMIN</cp:lastModifiedBy>
  <dcterms:created xsi:type="dcterms:W3CDTF">2020-07-31T16:41:23Z</dcterms:created>
  <dcterms:modified xsi:type="dcterms:W3CDTF">2022-08-30T20:37:32Z</dcterms:modified>
</cp:coreProperties>
</file>